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\Desktop\Downloads\"/>
    </mc:Choice>
  </mc:AlternateContent>
  <bookViews>
    <workbookView xWindow="0" yWindow="0" windowWidth="28770" windowHeight="12360" activeTab="1"/>
  </bookViews>
  <sheets>
    <sheet name="Dækblad" sheetId="4" r:id="rId1"/>
    <sheet name="Evalueringsmatrix" sheetId="2" r:id="rId2"/>
    <sheet name="ECO1.1 " sheetId="6" r:id="rId3"/>
    <sheet name="ENV1.1-ENV2.1" sheetId="7" r:id="rId4"/>
    <sheet name="Hensigtserklæring" sheetId="5" r:id="rId5"/>
  </sheets>
  <externalReferences>
    <externalReference r:id="rId6"/>
  </externalReferences>
  <definedNames>
    <definedName name="Kommuner_værdier">[1]Beregningsforudsætninger!$B$26:$C$123</definedName>
    <definedName name="_xlnm.Print_Area" localSheetId="0">Dækblad!$A$1:$H$61</definedName>
    <definedName name="_xlnm.Print_Area" localSheetId="2">'ECO1.1 '!$A$1:$I$47</definedName>
    <definedName name="_xlnm.Print_Area" localSheetId="3">'ENV1.1-ENV2.1'!$A$1:$I$24</definedName>
    <definedName name="_xlnm.Print_Area" localSheetId="1">Evalueringsmatrix!$A$1:$Y$234</definedName>
    <definedName name="_xlnm.Print_Area" localSheetId="4">Hensigtserklæring!$A$1:$Q$249</definedName>
    <definedName name="_xlnm.Print_Titles" localSheetId="1">Evalueringsmatrix!$10:$11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6" l="1"/>
  <c r="G84" i="2" l="1"/>
  <c r="E74" i="2" l="1"/>
  <c r="I74" i="2" s="1"/>
  <c r="J74" i="2"/>
  <c r="K75" i="2"/>
  <c r="K76" i="2"/>
  <c r="K78" i="2"/>
  <c r="K79" i="2"/>
  <c r="K80" i="2"/>
  <c r="K81" i="2"/>
  <c r="K82" i="2"/>
  <c r="K83" i="2"/>
  <c r="F74" i="5"/>
  <c r="E75" i="5"/>
  <c r="E76" i="5"/>
  <c r="E77" i="5"/>
  <c r="E78" i="5"/>
  <c r="E79" i="5"/>
  <c r="E80" i="5"/>
  <c r="E81" i="5"/>
  <c r="E82" i="5"/>
  <c r="E83" i="5"/>
  <c r="E84" i="5"/>
  <c r="E91" i="2"/>
  <c r="I91" i="2" s="1"/>
  <c r="G91" i="2"/>
  <c r="J91" i="2" s="1"/>
  <c r="K92" i="2"/>
  <c r="K93" i="2"/>
  <c r="K94" i="2"/>
  <c r="K95" i="2"/>
  <c r="K96" i="2"/>
  <c r="K97" i="2"/>
  <c r="K74" i="2" l="1"/>
  <c r="D74" i="5"/>
  <c r="K91" i="2"/>
  <c r="E56" i="2"/>
  <c r="G176" i="2" l="1"/>
  <c r="E129" i="5"/>
  <c r="E130" i="5"/>
  <c r="I24" i="7" l="1"/>
  <c r="I15" i="7" s="1"/>
  <c r="F63" i="2" s="1"/>
  <c r="H24" i="7"/>
  <c r="H15" i="7" s="1"/>
  <c r="F62" i="2" s="1"/>
  <c r="G24" i="7"/>
  <c r="G15" i="7" s="1"/>
  <c r="F61" i="2" s="1"/>
  <c r="F24" i="7"/>
  <c r="F15" i="7" s="1"/>
  <c r="F54" i="2" s="1"/>
  <c r="E24" i="7"/>
  <c r="E15" i="7" s="1"/>
  <c r="F53" i="2" s="1"/>
  <c r="E53" i="5" s="1"/>
  <c r="D24" i="7"/>
  <c r="D15" i="7" s="1"/>
  <c r="F52" i="2" s="1"/>
  <c r="C24" i="7"/>
  <c r="C15" i="7" s="1"/>
  <c r="F51" i="2" s="1"/>
  <c r="E51" i="5" s="1"/>
  <c r="B24" i="7"/>
  <c r="B15" i="7" s="1"/>
  <c r="F50" i="2" s="1"/>
  <c r="D16" i="6"/>
  <c r="D15" i="6"/>
  <c r="D14" i="6"/>
  <c r="I210" i="2"/>
  <c r="I64" i="2"/>
  <c r="I55" i="2"/>
  <c r="E125" i="2"/>
  <c r="D128" i="5" s="1"/>
  <c r="E152" i="2"/>
  <c r="I152" i="2" s="1"/>
  <c r="E142" i="2"/>
  <c r="I142" i="2" s="1"/>
  <c r="K150" i="2"/>
  <c r="E100" i="5"/>
  <c r="E96" i="5"/>
  <c r="E97" i="5"/>
  <c r="E12" i="2"/>
  <c r="I12" i="2" s="1"/>
  <c r="D212" i="5"/>
  <c r="D64" i="5"/>
  <c r="D55" i="5"/>
  <c r="E236" i="5"/>
  <c r="E235" i="5"/>
  <c r="E234" i="5"/>
  <c r="E232" i="5"/>
  <c r="E231" i="5"/>
  <c r="E230" i="5"/>
  <c r="E229" i="5"/>
  <c r="E228" i="5"/>
  <c r="E226" i="5"/>
  <c r="E225" i="5"/>
  <c r="E223" i="5"/>
  <c r="E222" i="5"/>
  <c r="E221" i="5"/>
  <c r="E220" i="5"/>
  <c r="E219" i="5"/>
  <c r="E218" i="5"/>
  <c r="E217" i="5"/>
  <c r="E216" i="5"/>
  <c r="E215" i="5"/>
  <c r="E211" i="5"/>
  <c r="E210" i="5"/>
  <c r="E208" i="5"/>
  <c r="E207" i="5"/>
  <c r="E206" i="5"/>
  <c r="E204" i="5"/>
  <c r="E203" i="5"/>
  <c r="E202" i="5"/>
  <c r="E200" i="5"/>
  <c r="E199" i="5"/>
  <c r="E198" i="5"/>
  <c r="E197" i="5"/>
  <c r="E196" i="5"/>
  <c r="E195" i="5"/>
  <c r="E194" i="5"/>
  <c r="E192" i="5"/>
  <c r="E191" i="5"/>
  <c r="E190" i="5"/>
  <c r="E189" i="5"/>
  <c r="E188" i="5"/>
  <c r="E187" i="5"/>
  <c r="E185" i="5"/>
  <c r="E184" i="5"/>
  <c r="E183" i="5"/>
  <c r="E182" i="5"/>
  <c r="E181" i="5"/>
  <c r="E180" i="5"/>
  <c r="E179" i="5"/>
  <c r="E177" i="5"/>
  <c r="E176" i="5"/>
  <c r="E175" i="5"/>
  <c r="E174" i="5"/>
  <c r="E173" i="5"/>
  <c r="E172" i="5"/>
  <c r="E170" i="5"/>
  <c r="E169" i="5"/>
  <c r="E168" i="5"/>
  <c r="E167" i="5"/>
  <c r="E166" i="5"/>
  <c r="E165" i="5"/>
  <c r="E164" i="5"/>
  <c r="E163" i="5"/>
  <c r="E162" i="5"/>
  <c r="E161" i="5"/>
  <c r="E160" i="5"/>
  <c r="E158" i="5"/>
  <c r="E157" i="5"/>
  <c r="E156" i="5"/>
  <c r="E155" i="5"/>
  <c r="E153" i="5"/>
  <c r="E152" i="5"/>
  <c r="E151" i="5"/>
  <c r="E150" i="5"/>
  <c r="E149" i="5"/>
  <c r="E148" i="5"/>
  <c r="E147" i="5"/>
  <c r="E146" i="5"/>
  <c r="E144" i="5"/>
  <c r="E143" i="5"/>
  <c r="E142" i="5"/>
  <c r="E141" i="5"/>
  <c r="E140" i="5"/>
  <c r="E138" i="5"/>
  <c r="E137" i="5"/>
  <c r="E136" i="5"/>
  <c r="E134" i="5"/>
  <c r="E133" i="5"/>
  <c r="E132" i="5"/>
  <c r="E131" i="5"/>
  <c r="E127" i="5"/>
  <c r="E126" i="5"/>
  <c r="E125" i="5"/>
  <c r="E124" i="5"/>
  <c r="E122" i="5"/>
  <c r="E121" i="5"/>
  <c r="E120" i="5"/>
  <c r="E119" i="5"/>
  <c r="E118" i="5"/>
  <c r="E117" i="5"/>
  <c r="E116" i="5"/>
  <c r="E115" i="5"/>
  <c r="E113" i="5"/>
  <c r="E112" i="5"/>
  <c r="E111" i="5"/>
  <c r="E110" i="5"/>
  <c r="E109" i="5"/>
  <c r="E108" i="5"/>
  <c r="E106" i="5"/>
  <c r="E105" i="5"/>
  <c r="E104" i="5"/>
  <c r="E102" i="5"/>
  <c r="E99" i="5"/>
  <c r="E98" i="5"/>
  <c r="E95" i="5"/>
  <c r="E94" i="5"/>
  <c r="E93" i="5"/>
  <c r="E90" i="5"/>
  <c r="E89" i="5"/>
  <c r="E88" i="5"/>
  <c r="E87" i="5"/>
  <c r="E86" i="5"/>
  <c r="E72" i="5"/>
  <c r="E71" i="5"/>
  <c r="E70" i="5"/>
  <c r="E69" i="5"/>
  <c r="E68" i="5"/>
  <c r="E67" i="5"/>
  <c r="E66" i="5"/>
  <c r="E59" i="5"/>
  <c r="E58" i="5"/>
  <c r="E57" i="5"/>
  <c r="E48" i="5"/>
  <c r="E47" i="5"/>
  <c r="E46" i="5"/>
  <c r="E44" i="5"/>
  <c r="E43" i="5"/>
  <c r="E42" i="5"/>
  <c r="E41" i="5"/>
  <c r="E40" i="5"/>
  <c r="E39" i="5"/>
  <c r="E38" i="5"/>
  <c r="E36" i="5"/>
  <c r="E35" i="5"/>
  <c r="E33" i="5"/>
  <c r="E32" i="5"/>
  <c r="E30" i="5"/>
  <c r="E29" i="5"/>
  <c r="E28" i="5"/>
  <c r="E27" i="5"/>
  <c r="E26" i="5"/>
  <c r="E25" i="5"/>
  <c r="E24" i="5"/>
  <c r="E23" i="5"/>
  <c r="E22" i="5"/>
  <c r="E21" i="5"/>
  <c r="E19" i="5"/>
  <c r="E18" i="5"/>
  <c r="E17" i="5"/>
  <c r="E16" i="5"/>
  <c r="E14" i="5"/>
  <c r="E13" i="5"/>
  <c r="F201" i="5"/>
  <c r="F193" i="5"/>
  <c r="F178" i="5"/>
  <c r="F159" i="5"/>
  <c r="F154" i="5"/>
  <c r="F139" i="5"/>
  <c r="F135" i="5"/>
  <c r="F114" i="5"/>
  <c r="F107" i="5"/>
  <c r="F103" i="5"/>
  <c r="F92" i="5"/>
  <c r="F85" i="5"/>
  <c r="F20" i="5"/>
  <c r="F15" i="5"/>
  <c r="K154" i="2"/>
  <c r="K155" i="2"/>
  <c r="K156" i="2"/>
  <c r="K48" i="2"/>
  <c r="K47" i="2"/>
  <c r="K46" i="2"/>
  <c r="J45" i="2"/>
  <c r="E45" i="2"/>
  <c r="I45" i="2" s="1"/>
  <c r="K44" i="2"/>
  <c r="K43" i="2"/>
  <c r="K42" i="2"/>
  <c r="K41" i="2"/>
  <c r="K40" i="2"/>
  <c r="K39" i="2"/>
  <c r="K38" i="2"/>
  <c r="J37" i="2"/>
  <c r="E37" i="2"/>
  <c r="I37" i="2" s="1"/>
  <c r="K36" i="2"/>
  <c r="K35" i="2"/>
  <c r="J34" i="2"/>
  <c r="E34" i="2"/>
  <c r="I34" i="2" s="1"/>
  <c r="K33" i="2"/>
  <c r="K32" i="2"/>
  <c r="J31" i="2"/>
  <c r="E31" i="2"/>
  <c r="I31" i="2" s="1"/>
  <c r="K30" i="2"/>
  <c r="K21" i="2"/>
  <c r="G20" i="2"/>
  <c r="J20" i="2" s="1"/>
  <c r="E20" i="2"/>
  <c r="D20" i="5" s="1"/>
  <c r="K19" i="2"/>
  <c r="K18" i="2"/>
  <c r="K17" i="2"/>
  <c r="K16" i="2"/>
  <c r="G15" i="2"/>
  <c r="J15" i="2" s="1"/>
  <c r="E15" i="2"/>
  <c r="I15" i="2" s="1"/>
  <c r="K14" i="2"/>
  <c r="K13" i="2"/>
  <c r="J12" i="2"/>
  <c r="E207" i="2"/>
  <c r="I207" i="2" s="1"/>
  <c r="K208" i="2"/>
  <c r="K209" i="2"/>
  <c r="D5" i="6"/>
  <c r="E231" i="2"/>
  <c r="I231" i="2" s="1"/>
  <c r="E225" i="2"/>
  <c r="I225" i="2" s="1"/>
  <c r="E222" i="2"/>
  <c r="D224" i="5" s="1"/>
  <c r="E212" i="2"/>
  <c r="I212" i="2" s="1"/>
  <c r="J207" i="2"/>
  <c r="K72" i="2"/>
  <c r="K71" i="2"/>
  <c r="J210" i="2"/>
  <c r="C46" i="6"/>
  <c r="E46" i="6" s="1"/>
  <c r="C43" i="6"/>
  <c r="E43" i="6" s="1"/>
  <c r="C45" i="6"/>
  <c r="E45" i="6" s="1"/>
  <c r="D18" i="6"/>
  <c r="C7" i="6" s="1"/>
  <c r="C6" i="6"/>
  <c r="D7" i="6"/>
  <c r="B19" i="6"/>
  <c r="E203" i="2"/>
  <c r="I203" i="2" s="1"/>
  <c r="E199" i="2"/>
  <c r="I199" i="2" s="1"/>
  <c r="E191" i="2"/>
  <c r="I191" i="2" s="1"/>
  <c r="E184" i="2"/>
  <c r="I184" i="2" s="1"/>
  <c r="E176" i="2"/>
  <c r="D178" i="5" s="1"/>
  <c r="E169" i="2"/>
  <c r="I169" i="2" s="1"/>
  <c r="E157" i="2"/>
  <c r="I157" i="2" s="1"/>
  <c r="E136" i="2"/>
  <c r="I136" i="2" s="1"/>
  <c r="E132" i="2"/>
  <c r="I132" i="2" s="1"/>
  <c r="E120" i="2"/>
  <c r="D123" i="5" s="1"/>
  <c r="E111" i="2"/>
  <c r="I111" i="2" s="1"/>
  <c r="E104" i="2"/>
  <c r="I104" i="2" s="1"/>
  <c r="E100" i="2"/>
  <c r="I100" i="2" s="1"/>
  <c r="E98" i="2"/>
  <c r="I98" i="2" s="1"/>
  <c r="E65" i="2"/>
  <c r="I65" i="2" s="1"/>
  <c r="D56" i="5"/>
  <c r="K177" i="2"/>
  <c r="J169" i="2"/>
  <c r="J231" i="2"/>
  <c r="J225" i="2"/>
  <c r="J222" i="2"/>
  <c r="J212" i="2"/>
  <c r="J203" i="2"/>
  <c r="J184" i="2"/>
  <c r="J142" i="2"/>
  <c r="J120" i="2"/>
  <c r="J98" i="2"/>
  <c r="J73" i="2"/>
  <c r="J65" i="2"/>
  <c r="J64" i="2"/>
  <c r="J60" i="2"/>
  <c r="J56" i="2"/>
  <c r="J55" i="2"/>
  <c r="J49" i="2"/>
  <c r="G152" i="2"/>
  <c r="J152" i="2" s="1"/>
  <c r="K229" i="2"/>
  <c r="K195" i="2"/>
  <c r="K194" i="2"/>
  <c r="K193" i="2"/>
  <c r="K167" i="2"/>
  <c r="K161" i="2"/>
  <c r="K140" i="2"/>
  <c r="K135" i="2"/>
  <c r="K131" i="2"/>
  <c r="K128" i="2"/>
  <c r="K110" i="2"/>
  <c r="K108" i="2"/>
  <c r="K107" i="2"/>
  <c r="K103" i="2"/>
  <c r="K102" i="2"/>
  <c r="G199" i="2"/>
  <c r="J199" i="2" s="1"/>
  <c r="G191" i="2"/>
  <c r="J191" i="2" s="1"/>
  <c r="K183" i="2"/>
  <c r="K182" i="2"/>
  <c r="K181" i="2"/>
  <c r="G157" i="2"/>
  <c r="J157" i="2" s="1"/>
  <c r="K153" i="2"/>
  <c r="G136" i="2"/>
  <c r="J136" i="2" s="1"/>
  <c r="G132" i="2"/>
  <c r="J132" i="2" s="1"/>
  <c r="K134" i="2"/>
  <c r="K133" i="2"/>
  <c r="G125" i="2"/>
  <c r="J125" i="2" s="1"/>
  <c r="K130" i="2"/>
  <c r="K129" i="2"/>
  <c r="K127" i="2"/>
  <c r="K137" i="2"/>
  <c r="K138" i="2"/>
  <c r="K139" i="2"/>
  <c r="G111" i="2"/>
  <c r="J111" i="2" s="1"/>
  <c r="G104" i="2"/>
  <c r="J104" i="2" s="1"/>
  <c r="G100" i="2"/>
  <c r="J100" i="2" s="1"/>
  <c r="K101" i="2"/>
  <c r="J84" i="2"/>
  <c r="K149" i="2"/>
  <c r="K148" i="2"/>
  <c r="K147" i="2"/>
  <c r="M2" i="5"/>
  <c r="C4" i="5"/>
  <c r="C2" i="5"/>
  <c r="C3" i="5"/>
  <c r="K234" i="2"/>
  <c r="K233" i="2"/>
  <c r="K232" i="2"/>
  <c r="K230" i="2"/>
  <c r="K228" i="2"/>
  <c r="K227" i="2"/>
  <c r="K226" i="2"/>
  <c r="K224" i="2"/>
  <c r="K223" i="2"/>
  <c r="K221" i="2"/>
  <c r="K220" i="2"/>
  <c r="K219" i="2"/>
  <c r="K218" i="2"/>
  <c r="K217" i="2"/>
  <c r="K216" i="2"/>
  <c r="K215" i="2"/>
  <c r="K214" i="2"/>
  <c r="K202" i="2"/>
  <c r="K201" i="2"/>
  <c r="K200" i="2"/>
  <c r="K198" i="2"/>
  <c r="K197" i="2"/>
  <c r="K196" i="2"/>
  <c r="K192" i="2"/>
  <c r="K175" i="2"/>
  <c r="K170" i="2"/>
  <c r="K168" i="2"/>
  <c r="K166" i="2"/>
  <c r="K165" i="2"/>
  <c r="K164" i="2"/>
  <c r="K163" i="2"/>
  <c r="K162" i="2"/>
  <c r="K160" i="2"/>
  <c r="K159" i="2"/>
  <c r="K158" i="2"/>
  <c r="K151" i="2"/>
  <c r="K146" i="2"/>
  <c r="K145" i="2"/>
  <c r="K144" i="2"/>
  <c r="K143" i="2"/>
  <c r="K141" i="2"/>
  <c r="K109" i="2"/>
  <c r="K106" i="2"/>
  <c r="K105" i="2"/>
  <c r="K99" i="2"/>
  <c r="K89" i="2"/>
  <c r="K88" i="2"/>
  <c r="K87" i="2"/>
  <c r="K86" i="2"/>
  <c r="K85" i="2"/>
  <c r="K70" i="2"/>
  <c r="K68" i="2"/>
  <c r="K67" i="2"/>
  <c r="K66" i="2"/>
  <c r="K59" i="2"/>
  <c r="K58" i="2"/>
  <c r="K57" i="2"/>
  <c r="K213" i="2"/>
  <c r="K206" i="2"/>
  <c r="K205" i="2"/>
  <c r="K204" i="2"/>
  <c r="K190" i="2"/>
  <c r="K189" i="2"/>
  <c r="K188" i="2"/>
  <c r="K187" i="2"/>
  <c r="K186" i="2"/>
  <c r="K185" i="2"/>
  <c r="C5" i="4"/>
  <c r="C2" i="4"/>
  <c r="C3" i="4"/>
  <c r="J176" i="2"/>
  <c r="B5" i="6" l="1"/>
  <c r="C5" i="6"/>
  <c r="E5" i="6" s="1"/>
  <c r="N91" i="2"/>
  <c r="L91" i="2" s="1"/>
  <c r="K34" i="2"/>
  <c r="K55" i="2"/>
  <c r="D107" i="5"/>
  <c r="K15" i="2"/>
  <c r="D65" i="5"/>
  <c r="K37" i="2"/>
  <c r="I222" i="2"/>
  <c r="K222" i="2" s="1"/>
  <c r="K142" i="2"/>
  <c r="D154" i="5"/>
  <c r="K231" i="2"/>
  <c r="N212" i="2"/>
  <c r="D205" i="5"/>
  <c r="K210" i="2"/>
  <c r="D92" i="5"/>
  <c r="K104" i="2"/>
  <c r="D34" i="5"/>
  <c r="K152" i="2"/>
  <c r="K98" i="2"/>
  <c r="D139" i="5"/>
  <c r="D171" i="5"/>
  <c r="K111" i="2"/>
  <c r="K191" i="2"/>
  <c r="D31" i="5"/>
  <c r="D135" i="5"/>
  <c r="D103" i="5"/>
  <c r="K225" i="2"/>
  <c r="D45" i="5"/>
  <c r="C44" i="6"/>
  <c r="E44" i="6" s="1"/>
  <c r="E47" i="6" s="1"/>
  <c r="D6" i="6" s="1"/>
  <c r="D8" i="6" s="1"/>
  <c r="E54" i="5"/>
  <c r="K54" i="2"/>
  <c r="D214" i="5"/>
  <c r="D209" i="5"/>
  <c r="K31" i="2"/>
  <c r="K64" i="2"/>
  <c r="N49" i="2"/>
  <c r="L60" i="2" s="1"/>
  <c r="D145" i="5"/>
  <c r="K136" i="2"/>
  <c r="K65" i="2"/>
  <c r="K45" i="2"/>
  <c r="F90" i="2"/>
  <c r="I176" i="2"/>
  <c r="K176" i="2" s="1"/>
  <c r="D114" i="5"/>
  <c r="K100" i="2"/>
  <c r="K184" i="2"/>
  <c r="E7" i="6"/>
  <c r="N12" i="2"/>
  <c r="L34" i="2" s="1"/>
  <c r="D227" i="5"/>
  <c r="K132" i="2"/>
  <c r="K203" i="2"/>
  <c r="K207" i="2"/>
  <c r="D37" i="5"/>
  <c r="D19" i="6"/>
  <c r="C8" i="6" s="1"/>
  <c r="K212" i="2"/>
  <c r="K199" i="2"/>
  <c r="E49" i="2"/>
  <c r="D49" i="5" s="1"/>
  <c r="E61" i="5"/>
  <c r="K61" i="2"/>
  <c r="N73" i="2"/>
  <c r="E62" i="5"/>
  <c r="K62" i="2"/>
  <c r="K157" i="2"/>
  <c r="K52" i="2"/>
  <c r="E52" i="5"/>
  <c r="K12" i="2"/>
  <c r="E63" i="5"/>
  <c r="K63" i="2"/>
  <c r="N169" i="2"/>
  <c r="L184" i="2" s="1"/>
  <c r="K169" i="2"/>
  <c r="B6" i="6"/>
  <c r="D159" i="5"/>
  <c r="D201" i="5"/>
  <c r="D15" i="5"/>
  <c r="I20" i="2"/>
  <c r="K20" i="2" s="1"/>
  <c r="K51" i="2"/>
  <c r="D233" i="5"/>
  <c r="D12" i="5"/>
  <c r="I56" i="2"/>
  <c r="K56" i="2" s="1"/>
  <c r="D186" i="5"/>
  <c r="B7" i="6"/>
  <c r="I125" i="2"/>
  <c r="K125" i="2" s="1"/>
  <c r="I120" i="2"/>
  <c r="K120" i="2" s="1"/>
  <c r="D193" i="5"/>
  <c r="D101" i="5"/>
  <c r="K50" i="2"/>
  <c r="E50" i="5"/>
  <c r="K53" i="2"/>
  <c r="E60" i="2"/>
  <c r="L136" i="2" l="1"/>
  <c r="L84" i="2"/>
  <c r="L74" i="2"/>
  <c r="M91" i="2"/>
  <c r="O91" i="2" s="1"/>
  <c r="H4" i="2" s="1"/>
  <c r="E91" i="5"/>
  <c r="E84" i="2"/>
  <c r="I84" i="2" s="1"/>
  <c r="K84" i="2" s="1"/>
  <c r="L31" i="2"/>
  <c r="L15" i="2"/>
  <c r="L37" i="2"/>
  <c r="L45" i="2"/>
  <c r="M169" i="2"/>
  <c r="O169" i="2" s="1"/>
  <c r="T2" i="2" s="1"/>
  <c r="M212" i="2"/>
  <c r="O212" i="2" s="1"/>
  <c r="T4" i="2" s="1"/>
  <c r="L64" i="2"/>
  <c r="E8" i="6"/>
  <c r="J18" i="6" s="1"/>
  <c r="I49" i="2"/>
  <c r="K49" i="2" s="1"/>
  <c r="L55" i="2"/>
  <c r="L56" i="2"/>
  <c r="L20" i="2"/>
  <c r="L12" i="2"/>
  <c r="L65" i="2"/>
  <c r="L49" i="2"/>
  <c r="E6" i="6"/>
  <c r="B8" i="6"/>
  <c r="L210" i="2"/>
  <c r="L203" i="2"/>
  <c r="L176" i="2"/>
  <c r="L169" i="2"/>
  <c r="L191" i="2"/>
  <c r="L73" i="2"/>
  <c r="L152" i="2"/>
  <c r="L100" i="2"/>
  <c r="L132" i="2"/>
  <c r="L111" i="2"/>
  <c r="L120" i="2"/>
  <c r="L98" i="2"/>
  <c r="M12" i="2"/>
  <c r="O12" i="2" s="1"/>
  <c r="T3" i="2" s="1"/>
  <c r="L125" i="2"/>
  <c r="L104" i="2"/>
  <c r="L207" i="2"/>
  <c r="L142" i="2"/>
  <c r="L199" i="2"/>
  <c r="D60" i="5"/>
  <c r="I60" i="2"/>
  <c r="K60" i="2" s="1"/>
  <c r="J13" i="6" l="1"/>
  <c r="J16" i="6"/>
  <c r="J20" i="6"/>
  <c r="J14" i="6"/>
  <c r="J15" i="6"/>
  <c r="J19" i="6"/>
  <c r="J22" i="6"/>
  <c r="J21" i="6"/>
  <c r="J17" i="6"/>
  <c r="D85" i="5"/>
  <c r="K4" i="5"/>
  <c r="G14" i="4"/>
  <c r="M49" i="2"/>
  <c r="O49" i="2" s="1"/>
  <c r="H2" i="2" s="1"/>
  <c r="G12" i="4"/>
  <c r="H12" i="4" s="1"/>
  <c r="H4" i="5"/>
  <c r="G9" i="4"/>
  <c r="H9" i="4" s="1"/>
  <c r="K3" i="5"/>
  <c r="K2" i="5"/>
  <c r="G13" i="4"/>
  <c r="H13" i="4" s="1"/>
  <c r="J23" i="6" l="1"/>
  <c r="F5" i="6" s="1"/>
  <c r="E73" i="2" s="1"/>
  <c r="D73" i="5" s="1"/>
  <c r="G10" i="4"/>
  <c r="H2" i="5"/>
  <c r="I73" i="2" l="1"/>
  <c r="K73" i="2" s="1"/>
  <c r="E236" i="2"/>
  <c r="H10" i="4"/>
  <c r="M73" i="2" l="1"/>
  <c r="O73" i="2" s="1"/>
  <c r="H3" i="2" s="1"/>
  <c r="I236" i="2"/>
  <c r="Q12" i="2" l="1"/>
  <c r="W4" i="2" s="1"/>
  <c r="G16" i="4" s="1"/>
  <c r="G11" i="4"/>
  <c r="H3" i="5"/>
  <c r="M4" i="5" l="1"/>
  <c r="F25" i="4"/>
  <c r="H11" i="4"/>
  <c r="F22" i="4"/>
  <c r="F23" i="4"/>
  <c r="K9" i="4"/>
  <c r="N9" i="4" s="1"/>
  <c r="F24" i="4"/>
  <c r="L9" i="4"/>
  <c r="M9" i="4"/>
  <c r="H16" i="4"/>
  <c r="F26" i="4" l="1"/>
  <c r="F17" i="4" l="1"/>
  <c r="F19" i="4"/>
</calcChain>
</file>

<file path=xl/comments1.xml><?xml version="1.0" encoding="utf-8"?>
<comments xmlns="http://schemas.openxmlformats.org/spreadsheetml/2006/main">
  <authors>
    <author>ab</author>
  </authors>
  <commentList>
    <comment ref="F170" authorId="0" shapeId="0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comments2.xml><?xml version="1.0" encoding="utf-8"?>
<comments xmlns="http://schemas.openxmlformats.org/spreadsheetml/2006/main">
  <authors>
    <author>ab</author>
  </authors>
  <commentList>
    <comment ref="E172" authorId="0" shapeId="0">
      <text>
        <r>
          <rPr>
            <b/>
            <sz val="10"/>
            <color indexed="81"/>
            <rFont val="Arial"/>
            <family val="2"/>
          </rPr>
          <t>DGNB Mindestanforderung</t>
        </r>
      </text>
    </comment>
  </commentList>
</comments>
</file>

<file path=xl/sharedStrings.xml><?xml version="1.0" encoding="utf-8"?>
<sst xmlns="http://schemas.openxmlformats.org/spreadsheetml/2006/main" count="1222" uniqueCount="579">
  <si>
    <t>Nr.</t>
  </si>
  <si>
    <t>Kriterium</t>
  </si>
  <si>
    <t>Indikator</t>
  </si>
  <si>
    <t>Max</t>
  </si>
  <si>
    <t>Summen:</t>
  </si>
  <si>
    <t>Erläuterungen zum Berechnungsverfahren:</t>
  </si>
  <si>
    <t xml:space="preserve"> - bei maximal 10 erreichbaren Punkten auf die 2. Nachkommastelle (Bsp: 5,73 CP)</t>
  </si>
  <si>
    <t xml:space="preserve"> - bei maximal 100 erreichbaren Punkten auf die 1. Nachkommastelle (Bsp: 57,3 CP)</t>
  </si>
  <si>
    <t xml:space="preserve"> - auf die 2. Nachkommastelle (Bsp: 6,25 BP)</t>
  </si>
  <si>
    <t xml:space="preserve"> - auf die 1. Nachkommastelle(Bsp: 72,5 %)</t>
  </si>
  <si>
    <t xml:space="preserve"> - auf die 1. Nachkommastelle(Bsp: 64,97 % werden dargestellt als 64,9 %, da 65 % nicht erreicht wurden.)</t>
  </si>
  <si>
    <t>[in der Folge wird für die Notenbewertung - die nicht in dieser Tabelle dargestellt wird - AUFgerundet:</t>
  </si>
  <si>
    <t>Min(Bronze)</t>
  </si>
  <si>
    <t>Silber</t>
  </si>
  <si>
    <t>Gold</t>
  </si>
  <si>
    <t>S</t>
  </si>
  <si>
    <t>Note 1,0</t>
  </si>
  <si>
    <t>Note 4,0</t>
  </si>
  <si>
    <t>Note 5,0</t>
  </si>
  <si>
    <t>≥80%</t>
  </si>
  <si>
    <t>≥ 65%</t>
  </si>
  <si>
    <t>≥ 50%</t>
  </si>
  <si>
    <t>≥ 35%</t>
  </si>
  <si>
    <t>DGNB Auditor</t>
  </si>
  <si>
    <t>DGNB Auditor:</t>
  </si>
  <si>
    <t>ENV1.1</t>
  </si>
  <si>
    <t>ENV1.2</t>
  </si>
  <si>
    <t>ENV1.3</t>
  </si>
  <si>
    <t>ENV2.1</t>
  </si>
  <si>
    <t>ENV2.2</t>
  </si>
  <si>
    <t>ENV2.3</t>
  </si>
  <si>
    <t>ECO1.1</t>
  </si>
  <si>
    <t>ECO2.1</t>
  </si>
  <si>
    <t>ECO2.2</t>
  </si>
  <si>
    <t>SOC1.1</t>
  </si>
  <si>
    <t>SOC1.2</t>
  </si>
  <si>
    <t>SOC1.4</t>
  </si>
  <si>
    <t>SOC1.5</t>
  </si>
  <si>
    <t>SOC1.6</t>
  </si>
  <si>
    <t>SOC1.7</t>
  </si>
  <si>
    <t>SOC2.1</t>
  </si>
  <si>
    <t>SOC2.3</t>
  </si>
  <si>
    <t>SOC3.1</t>
  </si>
  <si>
    <t>SOC3.3</t>
  </si>
  <si>
    <t>TEC1.1</t>
  </si>
  <si>
    <t xml:space="preserve">Basisindikator                                 </t>
  </si>
  <si>
    <t>TEC1.2</t>
  </si>
  <si>
    <t>TEC1.3</t>
  </si>
  <si>
    <t>TEC1.5</t>
  </si>
  <si>
    <t>TEC1.4</t>
  </si>
  <si>
    <t>TEC1.6</t>
  </si>
  <si>
    <t>PRO1.1</t>
  </si>
  <si>
    <t>PRO1.2</t>
  </si>
  <si>
    <t>PRO1.3</t>
  </si>
  <si>
    <t>PRO1.4</t>
  </si>
  <si>
    <t>PRO1.5</t>
  </si>
  <si>
    <t>PRO2.1</t>
  </si>
  <si>
    <t>PRO2.2</t>
  </si>
  <si>
    <t>SITE1.1</t>
  </si>
  <si>
    <t>Radon</t>
  </si>
  <si>
    <t>SITE1.2</t>
  </si>
  <si>
    <t>SITE1.3</t>
  </si>
  <si>
    <t>SITE1.4</t>
  </si>
  <si>
    <r>
      <t xml:space="preserve">&gt; </t>
    </r>
    <r>
      <rPr>
        <u/>
        <sz val="10"/>
        <rFont val="Arial"/>
        <family val="2"/>
      </rPr>
      <t>Checklistenpunkte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</si>
  <si>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Berechnete Bewertungspunkte</t>
    </r>
    <r>
      <rPr>
        <sz val="10"/>
        <rFont val="Arial"/>
        <family val="2"/>
      </rPr>
      <t xml:space="preserve"> werden gerundet:</t>
    </r>
  </si>
  <si>
    <r>
      <t xml:space="preserve">&gt; </t>
    </r>
    <r>
      <rPr>
        <u/>
        <sz val="10"/>
        <rFont val="Arial"/>
        <family val="2"/>
      </rPr>
      <t>gewichtete Berechnungspunkte</t>
    </r>
    <r>
      <rPr>
        <sz val="10"/>
        <rFont val="Arial"/>
        <family val="2"/>
      </rPr>
      <t xml:space="preserve"> werden gerundet:</t>
    </r>
  </si>
  <si>
    <t xml:space="preserve"> - auf die 2. Nachkommastelle (Bsp: 3,13 BP (gewichtet))</t>
  </si>
  <si>
    <r>
      <t>&gt;</t>
    </r>
    <r>
      <rPr>
        <u/>
        <sz val="10"/>
        <rFont val="Arial"/>
        <family val="2"/>
      </rPr>
      <t xml:space="preserve"> Erfüllungsgrade der Kriterien</t>
    </r>
    <r>
      <rPr>
        <sz val="10"/>
        <rFont val="Arial"/>
        <family val="2"/>
      </rPr>
      <t xml:space="preserve"> werden gerundet:</t>
    </r>
  </si>
  <si>
    <r>
      <t>&gt;</t>
    </r>
    <r>
      <rPr>
        <u/>
        <sz val="10"/>
        <rFont val="Arial"/>
        <family val="2"/>
      </rPr>
      <t xml:space="preserve"> Erfüllungsgrade der Hauptkriteriengruppen</t>
    </r>
    <r>
      <rPr>
        <sz val="10"/>
        <rFont val="Arial"/>
        <family val="2"/>
      </rPr>
      <t xml:space="preserve"> werden AB-gerundet:</t>
    </r>
  </si>
  <si>
    <r>
      <t xml:space="preserve">&gt; </t>
    </r>
    <r>
      <rPr>
        <u/>
        <sz val="10"/>
        <rFont val="Arial"/>
        <family val="2"/>
      </rPr>
      <t>Gesamerfüllungsgrad</t>
    </r>
    <r>
      <rPr>
        <sz val="10"/>
        <rFont val="Arial"/>
        <family val="2"/>
      </rPr>
      <t xml:space="preserve"> wird AB-gerundet:</t>
    </r>
  </si>
  <si>
    <t xml:space="preserve"> - auf die 2. Nachkommastelle(Bsp: 2,004 werden dargestellt als 2,01, da 2,0 (glatt) nicht erreicht wurde.)]</t>
  </si>
  <si>
    <t>1.</t>
  </si>
  <si>
    <t>2.</t>
  </si>
  <si>
    <t>3.</t>
  </si>
  <si>
    <t>4.</t>
  </si>
  <si>
    <t>5.</t>
  </si>
  <si>
    <t>6.</t>
  </si>
  <si>
    <t>7.</t>
  </si>
  <si>
    <t>8.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</si>
  <si>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</si>
  <si>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</si>
  <si>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</si>
  <si>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</si>
  <si>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</si>
  <si>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</si>
  <si>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</si>
  <si>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</si>
  <si>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</si>
  <si>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</si>
  <si>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2.6</t>
  </si>
  <si>
    <t>1.2.1</t>
  </si>
  <si>
    <t>1.2.2</t>
  </si>
  <si>
    <t>1.2.3</t>
  </si>
  <si>
    <t>2.4.1</t>
  </si>
  <si>
    <t>2.4.2</t>
  </si>
  <si>
    <t>9.</t>
  </si>
  <si>
    <t>7.1</t>
  </si>
  <si>
    <t>7.2</t>
  </si>
  <si>
    <t>7.3</t>
  </si>
  <si>
    <t>3.1</t>
  </si>
  <si>
    <t>3.2</t>
  </si>
  <si>
    <t>4.1</t>
  </si>
  <si>
    <t>Projekt-/ kontrakt nr.:</t>
  </si>
  <si>
    <t>Livscyklusvurdering (LCA) - Miljøpåvirkninger</t>
  </si>
  <si>
    <t>Global opvarming (GWP)</t>
  </si>
  <si>
    <t>Ozonnedbrydning (ODP)</t>
  </si>
  <si>
    <t>Fotokemisk ozondannelse (POCP)</t>
  </si>
  <si>
    <t>Forsuring (AP)</t>
  </si>
  <si>
    <t>Næringssaltbelastning (EP)</t>
  </si>
  <si>
    <t>Miljøricisi relateret til byggevarer</t>
  </si>
  <si>
    <t>Anvendelse af træ og træmateriale</t>
  </si>
  <si>
    <t>Anvendelse af natursten</t>
  </si>
  <si>
    <t>Livscyklusvurdering (LCA) - Primærenergi</t>
  </si>
  <si>
    <t>Forbrug af ikke-vedvarende primærenergi (PEnr)</t>
  </si>
  <si>
    <t>Samlet forbrug af primærenergi (Petot)</t>
  </si>
  <si>
    <t>Andel af vedvarende primærenergi</t>
  </si>
  <si>
    <t>Drikkevandsforbrug og spildevandsudledning</t>
  </si>
  <si>
    <t>Effektiv arealanvendelse</t>
  </si>
  <si>
    <t>Anvendelse af "genbrugsarealer" vs. anvendelse af ubebyggede arealer</t>
  </si>
  <si>
    <t>Bygningsrelaterede levetidsomkostninger</t>
  </si>
  <si>
    <t>Fleksibilitet og omstillingsevne</t>
  </si>
  <si>
    <t>Robusthed</t>
  </si>
  <si>
    <t>Termisk komfort</t>
  </si>
  <si>
    <t>Operativ temperatur/vinterperiode (kvantitativ)</t>
  </si>
  <si>
    <t>Træk/vinterperiode (kvalitativ)</t>
  </si>
  <si>
    <t xml:space="preserve"> Asymmetrisk strålingstemperatur og gulvtemperatur/vinterperiode (kvalitativ)</t>
  </si>
  <si>
    <t>Relativ luftfugtighed/vinterperiode (kvantitativ)</t>
  </si>
  <si>
    <t xml:space="preserve">Operativ temperatur/sommerperiode (kvantitativ) </t>
  </si>
  <si>
    <t>Træk/sommerperiode (kvalitativ)</t>
  </si>
  <si>
    <t>Asymmetrisk strålingstemperatur og gulvtemperatur/sommerperiode (kvalitativ)</t>
  </si>
  <si>
    <t>Relativ luftfugtighed/sommerperiode (kvantitativ)</t>
  </si>
  <si>
    <t>Indendørs luftkvalitet</t>
  </si>
  <si>
    <t>Ventilationsrate</t>
  </si>
  <si>
    <t>Visuel komfort</t>
  </si>
  <si>
    <t>Dagslys i bygningen</t>
  </si>
  <si>
    <t>Brugernes muligheder for styring af indeklimaet</t>
  </si>
  <si>
    <t>Ventilation</t>
  </si>
  <si>
    <t>Solafskærmning (udvendig eller ml. ruder)</t>
  </si>
  <si>
    <t xml:space="preserve">Temperaturer i sommerperioden </t>
  </si>
  <si>
    <t>Kvalitet af udendørs friarelaer</t>
  </si>
  <si>
    <t>Aktivering af tagflader</t>
  </si>
  <si>
    <t>Tagbeplantningens type</t>
  </si>
  <si>
    <t>Særlige arealer i stueetagen</t>
  </si>
  <si>
    <t>Beplantning på facader</t>
  </si>
  <si>
    <t>Designkoncept for udendørs anlæg</t>
  </si>
  <si>
    <t>Beplantningstype på terræn, tag og facade</t>
  </si>
  <si>
    <t>Driftsaftale eller plejeplan for beplantningen</t>
  </si>
  <si>
    <t>Koncept for forbedringer af mikroklimaet</t>
  </si>
  <si>
    <t>Tryghed og sikkerhed</t>
  </si>
  <si>
    <t>Tekniske sikkerhedsanordninger</t>
  </si>
  <si>
    <t>Tilgængelighed</t>
  </si>
  <si>
    <t>Forhold for cyklister</t>
  </si>
  <si>
    <t>Cykelparkeringspladsernes antal og indretningsprincip</t>
  </si>
  <si>
    <t>Cykelparkeringspladsernes indretningsniveau</t>
  </si>
  <si>
    <t>Gennemførelse af en arkitektkonkurrence</t>
  </si>
  <si>
    <t>Konkurrenceproces</t>
  </si>
  <si>
    <t>Implementering af det vindende projekt</t>
  </si>
  <si>
    <t>Udpegning af designteamet</t>
  </si>
  <si>
    <t>Forudgående variantundersøgelse</t>
  </si>
  <si>
    <t>Plandisponering</t>
  </si>
  <si>
    <t>Bygningstypens mulighed for differentieret anvendelse</t>
  </si>
  <si>
    <t>Fællesfaciliteter og opholdsarealer inde i bygningen</t>
  </si>
  <si>
    <t>Multifunktionsrum</t>
  </si>
  <si>
    <t>Ekstra tilbud for brugerne</t>
  </si>
  <si>
    <t>Visuelle relationer til omgivelserne</t>
  </si>
  <si>
    <t>Udsigt</t>
  </si>
  <si>
    <t>Integreret udformningsdesign/møblerbarhed</t>
  </si>
  <si>
    <t>Brandsikring</t>
  </si>
  <si>
    <t>Klimaskærmens kvalitet</t>
  </si>
  <si>
    <t>Isoleringskrav for bygningsdele</t>
  </si>
  <si>
    <t>Linjetab</t>
  </si>
  <si>
    <t>Dimensionerende transmissionstab for klimaskærmen</t>
  </si>
  <si>
    <t>Fugtsikring</t>
  </si>
  <si>
    <r>
      <t>Lufttæthed, infiltration q</t>
    </r>
    <r>
      <rPr>
        <vertAlign val="subscript"/>
        <sz val="10"/>
        <rFont val="Arial"/>
        <family val="2"/>
      </rPr>
      <t>50</t>
    </r>
  </si>
  <si>
    <t>Vinduernes energimærke</t>
  </si>
  <si>
    <t>De tekniske systemers tilpasningsevne</t>
  </si>
  <si>
    <t>Planlægning</t>
  </si>
  <si>
    <t>Elevatorskakte</t>
  </si>
  <si>
    <t xml:space="preserve">Systemintegration - tilstand og mulighed for udbygning </t>
  </si>
  <si>
    <t>Integration af funktioner i et overordnet system</t>
  </si>
  <si>
    <t>Bærende konstruktioner</t>
  </si>
  <si>
    <t>3.3</t>
  </si>
  <si>
    <t>Egnethed med henblik på nedtagning og genanvendelse</t>
  </si>
  <si>
    <t>Arbejdsindsats ved nedtagning af bygningsdelen</t>
  </si>
  <si>
    <t>Kvalitet i forberedelsen af projektet</t>
  </si>
  <si>
    <t>Bæredygtighedsmål for projektet</t>
  </si>
  <si>
    <t xml:space="preserve">Integreret design proces </t>
  </si>
  <si>
    <t>Brugerindflydelse</t>
  </si>
  <si>
    <t>Borgerdeltagelse</t>
  </si>
  <si>
    <t>Vurdering og optimering af kompleksitet i planlægningen</t>
  </si>
  <si>
    <t>Energikoncept</t>
  </si>
  <si>
    <t>Vandkoncept</t>
  </si>
  <si>
    <t>Optimering af dagslys/kunstigt lys</t>
  </si>
  <si>
    <t>Affaldskoncept</t>
  </si>
  <si>
    <t>Målings- og overvågningskoncept</t>
  </si>
  <si>
    <t>Koncept til sikring af bygningens rengørings- og vedligeholdelsesvenlighed</t>
  </si>
  <si>
    <t>Vurdering af alternative løsninger ved hjælp af livscyklusvurderinger, LCA</t>
  </si>
  <si>
    <t>Vurdering af alternative løsninger baseret på levetidsomkostninger, LCC</t>
  </si>
  <si>
    <t>Sikring af bæredygtighedsaspekter i forbindelse med udbudsmateriale og ordretildeling</t>
  </si>
  <si>
    <t>Integration af bæredygtighedsaspekter i udvælgelseskriterierne</t>
  </si>
  <si>
    <t>Integration af bæredygtighedsaspekter i tildelingskriterierne</t>
  </si>
  <si>
    <t>Vejledning om vedligehold og brug af bygningen</t>
  </si>
  <si>
    <t>Vejledning om vedligehold, inspektion og drift</t>
  </si>
  <si>
    <t>Opdatering af tegningsmateriale, skemaer, beregninger og anden dokumentation, som bygget</t>
  </si>
  <si>
    <t>Byggeplads/Byggeproces</t>
  </si>
  <si>
    <t xml:space="preserve">Minimering og sortering af affald på byggepladsen </t>
  </si>
  <si>
    <t>Lavt støj- og vibrationsniveau på byggepladsen</t>
  </si>
  <si>
    <t>Byggeplads med lavt støvniveau</t>
  </si>
  <si>
    <t>Miljøbeskyttelse på byggepladsen (miljøbeskyttelse af byggegrund)</t>
  </si>
  <si>
    <t>Energiforbrug på byggepladsen</t>
  </si>
  <si>
    <t>Naboinformation</t>
  </si>
  <si>
    <t>Dokumentation af kvalitet i udførelsen</t>
  </si>
  <si>
    <t>Dokumentation af de anvendte materialer og hjælpestoffer</t>
  </si>
  <si>
    <t>Fugtindhold i byggematerialer</t>
  </si>
  <si>
    <t>Projekt navn</t>
  </si>
  <si>
    <t>Miljø</t>
  </si>
  <si>
    <t>økonomi</t>
  </si>
  <si>
    <t>social</t>
  </si>
  <si>
    <t>teknik</t>
  </si>
  <si>
    <t>proces</t>
  </si>
  <si>
    <t>område</t>
  </si>
  <si>
    <t>Miljøvenlig indvinding af materialer</t>
  </si>
  <si>
    <t>Bygningsdybde</t>
  </si>
  <si>
    <t>Fleksible planløsninger</t>
  </si>
  <si>
    <t>Levetid facade</t>
  </si>
  <si>
    <t>Cykelparkeringspladsernes placering</t>
  </si>
  <si>
    <t>Koncept for nedtagning og genanvendelse</t>
  </si>
  <si>
    <t>Vurdering af materialernes ressourceudnyttelse</t>
  </si>
  <si>
    <t>Commissioning</t>
  </si>
  <si>
    <t>Mikroområde</t>
  </si>
  <si>
    <t>Oversvømmelse</t>
  </si>
  <si>
    <t>Udeluft - partikler</t>
  </si>
  <si>
    <t>Udeluft - Ozon</t>
  </si>
  <si>
    <t>Udeluft - Kvælstofoxid</t>
  </si>
  <si>
    <t>Udendørs støjniveau</t>
  </si>
  <si>
    <t>Jordbundsforhold</t>
  </si>
  <si>
    <t>Områdets og kvarterets image og tilstand</t>
  </si>
  <si>
    <t>Ekspertudtalelse</t>
  </si>
  <si>
    <t>Bygningens indflydelse</t>
  </si>
  <si>
    <t>Trafikforbindelser</t>
  </si>
  <si>
    <t>Placeringen af det nærmeste stoppested for et offentligt transportmiddel</t>
  </si>
  <si>
    <t>Områdets dækning af cykelstier</t>
  </si>
  <si>
    <t>Vejnettes kvalitet</t>
  </si>
  <si>
    <t>Transportkoncept, trafikkoncept</t>
  </si>
  <si>
    <t>Adgang til faciliteter i nærområdet</t>
  </si>
  <si>
    <t>Påkrævet/meget relevant</t>
  </si>
  <si>
    <t>Ønskeligt/også relevant</t>
  </si>
  <si>
    <t>Parker</t>
  </si>
  <si>
    <t>samlet score</t>
  </si>
  <si>
    <t>Checklist-point 
(CLP - Auditor)</t>
  </si>
  <si>
    <t>Vægtet point</t>
  </si>
  <si>
    <t>performance index</t>
  </si>
  <si>
    <t>Kommentarer / Bemærkninger AUDITOR</t>
  </si>
  <si>
    <t>Performance index 
samlet score</t>
  </si>
  <si>
    <t>Kontrakt nummer</t>
  </si>
  <si>
    <t>Ansøger</t>
  </si>
  <si>
    <t>Dato</t>
  </si>
  <si>
    <t>vægtning</t>
  </si>
  <si>
    <t>Performance index</t>
  </si>
  <si>
    <t>Miljø kvalitet</t>
  </si>
  <si>
    <t>Økonomisk kvalitet</t>
  </si>
  <si>
    <t>Område kvalitet</t>
  </si>
  <si>
    <t>Proces kvalitet</t>
  </si>
  <si>
    <t>Teknisk kvalitet</t>
  </si>
  <si>
    <t>Social kvalitet</t>
  </si>
  <si>
    <t xml:space="preserve">Samlet score </t>
  </si>
  <si>
    <t>Overholdelse delkrav</t>
  </si>
  <si>
    <t>hensigtserklæring</t>
  </si>
  <si>
    <t>Hensigtserklæring</t>
  </si>
  <si>
    <t>dokumenteret</t>
  </si>
  <si>
    <t xml:space="preserve">Auditor og bygherre/ansøger erklærer hermed, at det er vores reelle hensigt at lade projektet DGNB certificere og lade byggeriet opføre således at bygningen kan opnå de angive point i de enkelte kriterier såvel som den samlede score.  </t>
  </si>
  <si>
    <t>Auditor: dato - Underskrift</t>
  </si>
  <si>
    <t>Bygherre/ansøger dato - underskrift</t>
  </si>
  <si>
    <t>Plaquette</t>
  </si>
  <si>
    <t>Guld</t>
  </si>
  <si>
    <t>Sølv</t>
  </si>
  <si>
    <t>Certikat kan ikke udstedes</t>
  </si>
  <si>
    <t>opnået certifikat</t>
  </si>
  <si>
    <t>GULD</t>
  </si>
  <si>
    <t>SØLV</t>
  </si>
  <si>
    <t>65% til &lt; 80%</t>
  </si>
  <si>
    <t>50% til &lt; 65%</t>
  </si>
  <si>
    <t>Bygherre / ansøger</t>
  </si>
  <si>
    <t>Certificering</t>
  </si>
  <si>
    <t>præcertificering</t>
  </si>
  <si>
    <t>Navn</t>
  </si>
  <si>
    <t>Underskrift</t>
  </si>
  <si>
    <t>Gennemførelse af en totalentreprisekonkurrence</t>
  </si>
  <si>
    <t>Vægtning af arkitektonisk kvalitet</t>
  </si>
  <si>
    <t>Mulighed for variation i løsningsforslag</t>
  </si>
  <si>
    <t>Temaområde</t>
  </si>
  <si>
    <t xml:space="preserve">Jeg attestere hermed at den indsendte dokumentation er nøjagtig og fuldstændig og troværdigt fremstiller byggeriet som udført. </t>
  </si>
  <si>
    <t>Jeg attestere hermed at den indsendte dokumentation er nøjagtig og fuldstændig og troværdigt fremstiller projektet</t>
  </si>
  <si>
    <t xml:space="preserve">4. </t>
  </si>
  <si>
    <t>Vertikale adgangsveje</t>
  </si>
  <si>
    <t>Ingen blæding ved kunstig lys</t>
  </si>
  <si>
    <t xml:space="preserve">6. </t>
  </si>
  <si>
    <t>Lysfordeling fra elektrisk belysning</t>
  </si>
  <si>
    <t>Blændingsbeskyttelse</t>
  </si>
  <si>
    <t>Temperaturer i fyringssæson</t>
  </si>
  <si>
    <t>Styring af elektrisk belysning</t>
  </si>
  <si>
    <t>2.5</t>
  </si>
  <si>
    <t>Overskuelige veje og parkeringspladser</t>
  </si>
  <si>
    <t>Parkering, afsætning og adgangsveje</t>
  </si>
  <si>
    <t>Adgangsveje i bygning (generelt)</t>
  </si>
  <si>
    <t>Adgangsveje i bygning (døre)</t>
  </si>
  <si>
    <t>Adgangsveje i bygning (trapper)</t>
  </si>
  <si>
    <t>Adgangsveje i bygning (elevatorer)</t>
  </si>
  <si>
    <t>SOC2.2</t>
  </si>
  <si>
    <t>Offentlig Adgang</t>
  </si>
  <si>
    <t>Principiel adgang til bygningen</t>
  </si>
  <si>
    <t>Åbning af udeanlæg for omverdenen</t>
  </si>
  <si>
    <t>SOC3.2</t>
  </si>
  <si>
    <t xml:space="preserve">1. </t>
  </si>
  <si>
    <t>Finansielle midler til bygningsintegreret kunst</t>
  </si>
  <si>
    <t>involvering af kunstnere og kunsteksperter</t>
  </si>
  <si>
    <t>Offentliggørelse</t>
  </si>
  <si>
    <t>Alternativ dokumentation</t>
  </si>
  <si>
    <t>1.2.4</t>
  </si>
  <si>
    <t>Børnepasning og/eller skifte- og ammerum</t>
  </si>
  <si>
    <t>2.2.1</t>
  </si>
  <si>
    <t>forudsætninger for at adgangsveje kan bruges til andre anvendelser</t>
  </si>
  <si>
    <t>2.2.2</t>
  </si>
  <si>
    <t>opholdskvalitet i adgangsvejene</t>
  </si>
  <si>
    <t>Indendørs orientering</t>
  </si>
  <si>
    <t xml:space="preserve">Trinlydisolering </t>
  </si>
  <si>
    <t>Lydisolering med udefrakommende støj</t>
  </si>
  <si>
    <t>Støj fra tekniske installationer</t>
  </si>
  <si>
    <t>Alle komponenters tilgængelighed i teknikcentralen med henblik på modernisering og en senere udskiftning</t>
  </si>
  <si>
    <t>Tilgængelighed i vertikale skakter</t>
  </si>
  <si>
    <t>skakter til VVS, el- og itforsyning</t>
  </si>
  <si>
    <t>Koncept til understøtning af bygningens fleksibilitet i forhold til ombygning, nedrivning og genanvendelse</t>
  </si>
  <si>
    <t>Koncept for klimasikring</t>
  </si>
  <si>
    <t>Parkeringskoncept</t>
  </si>
  <si>
    <t>Områdekvalitet</t>
  </si>
  <si>
    <t>Bæredygtighedsplan</t>
  </si>
  <si>
    <t>DGNB Mindstekrav</t>
  </si>
  <si>
    <t>Følgende indikatorer eller kriterier skal overholde mindstekrav:</t>
  </si>
  <si>
    <t>Kriterium TEC1.1, Brandsikkerhed: Bygningsreglementets krav skal overholdes</t>
  </si>
  <si>
    <t>Kriterium SOC2.1, Tilgængelighed: Bygningsreglementets krav skal overholdes.</t>
  </si>
  <si>
    <t>* = gælder for alle hovedkriteriegrupper undtaget "områdekvalitet"</t>
  </si>
  <si>
    <t>delkrav for hoved kriteriegrupper*</t>
  </si>
  <si>
    <t>Tiltag til at sikre arkitektonisk kvalitet</t>
  </si>
  <si>
    <t xml:space="preserve"> </t>
  </si>
  <si>
    <t>TLP Kriterium</t>
  </si>
  <si>
    <t>TLP Indikatorer</t>
  </si>
  <si>
    <t>Checklist-point 
(TLP - Auditor)</t>
  </si>
  <si>
    <t>Fri rumhøjde</t>
  </si>
  <si>
    <t>Råhuset udformning og fleksibilitet</t>
  </si>
  <si>
    <t>Kvalitet af lokalisering</t>
  </si>
  <si>
    <t>Ekstra brandsikring</t>
  </si>
  <si>
    <t>Brandteknisk dimensionering</t>
  </si>
  <si>
    <t>Beredskabsplan</t>
  </si>
  <si>
    <t>Enkeltperson kontorer</t>
  </si>
  <si>
    <t>Flerpersonkontorer</t>
  </si>
  <si>
    <t>Kantiner</t>
  </si>
  <si>
    <t>Luftlydisolation</t>
  </si>
  <si>
    <t>Grænseværdi</t>
  </si>
  <si>
    <t>Kriterium ECO1.1 opgørelse</t>
  </si>
  <si>
    <t>Aktuelt byggeri</t>
  </si>
  <si>
    <t>Dynamisk reference</t>
  </si>
  <si>
    <t>Procentuel forskel</t>
  </si>
  <si>
    <t>Tjeklistepoint</t>
  </si>
  <si>
    <t>Pointskala for kriterium ECO1.1</t>
  </si>
  <si>
    <r>
      <t>(kr/m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</si>
  <si>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%</t>
  </si>
  <si>
    <t>TLP</t>
  </si>
  <si>
    <t>Forskel</t>
  </si>
  <si>
    <t>J</t>
  </si>
  <si>
    <t>≥</t>
  </si>
  <si>
    <t>I</t>
  </si>
  <si>
    <t>H</t>
  </si>
  <si>
    <t>Aktuel bygning</t>
  </si>
  <si>
    <t>G</t>
  </si>
  <si>
    <t>NV opførelse</t>
  </si>
  <si>
    <t>F</t>
  </si>
  <si>
    <t>NV rådgiver+byggplads</t>
  </si>
  <si>
    <t>NV forsyning</t>
  </si>
  <si>
    <t>E</t>
  </si>
  <si>
    <t>NV drift og vedligehold</t>
  </si>
  <si>
    <t>NV renhold</t>
  </si>
  <si>
    <t>D</t>
  </si>
  <si>
    <t>SUM</t>
  </si>
  <si>
    <t>C</t>
  </si>
  <si>
    <t>B</t>
  </si>
  <si>
    <t>A</t>
  </si>
  <si>
    <t>Arealtyper</t>
  </si>
  <si>
    <t>Bruttoareal</t>
  </si>
  <si>
    <r>
      <t>m</t>
    </r>
    <r>
      <rPr>
        <b/>
        <vertAlign val="superscript"/>
        <sz val="11"/>
        <color theme="1"/>
        <rFont val="Arial"/>
        <family val="2"/>
      </rPr>
      <t>2</t>
    </r>
  </si>
  <si>
    <t>Renhold</t>
  </si>
  <si>
    <t>Bygningsarealer</t>
  </si>
  <si>
    <t xml:space="preserve">Kælderareal </t>
  </si>
  <si>
    <t>Udearealer</t>
  </si>
  <si>
    <t>Enhed</t>
  </si>
  <si>
    <t>Opvarmet etageareal:</t>
  </si>
  <si>
    <t>m2</t>
  </si>
  <si>
    <t>Referencebygning</t>
  </si>
  <si>
    <t>Brutto energi</t>
  </si>
  <si>
    <t>Mængde/år</t>
  </si>
  <si>
    <t>Kr/enhed</t>
  </si>
  <si>
    <t>Nutidsværdi</t>
  </si>
  <si>
    <t>Varme til drift af bygningen</t>
  </si>
  <si>
    <t>kWh/m²/år</t>
  </si>
  <si>
    <t>Drikkevand</t>
  </si>
  <si>
    <t>El til drift af bygningen</t>
  </si>
  <si>
    <t>Spildevand</t>
  </si>
  <si>
    <t>Tillæg</t>
  </si>
  <si>
    <t>Varme - fjernvarme</t>
  </si>
  <si>
    <t>MWh</t>
  </si>
  <si>
    <t>Tillæg til energiramme - andel varme</t>
  </si>
  <si>
    <t>Elforbrug</t>
  </si>
  <si>
    <t>kWh</t>
  </si>
  <si>
    <t>Tillæg til energiramme - andel el</t>
  </si>
  <si>
    <t>NV bygning</t>
  </si>
  <si>
    <r>
      <t>m</t>
    </r>
    <r>
      <rPr>
        <vertAlign val="superscript"/>
        <sz val="11"/>
        <rFont val="Arial"/>
        <family val="2"/>
      </rPr>
      <t>3</t>
    </r>
  </si>
  <si>
    <t>LCCbyg beregning</t>
  </si>
  <si>
    <t>Opførelse</t>
  </si>
  <si>
    <t>Energibehov til beregning af reference</t>
  </si>
  <si>
    <t>Robuste løsninger</t>
  </si>
  <si>
    <t>Passive designstrategier</t>
  </si>
  <si>
    <t>10.</t>
  </si>
  <si>
    <t>Grundens biofaktor</t>
  </si>
  <si>
    <t>Jordbalance og jordhåndtering</t>
  </si>
  <si>
    <t>Vejbelysning af adgangsveje og parkering</t>
  </si>
  <si>
    <t>Stier og opholdsaraler</t>
  </si>
  <si>
    <t>1.4.1</t>
  </si>
  <si>
    <t>1.4.3</t>
  </si>
  <si>
    <t>Vinduer og glasfacade</t>
  </si>
  <si>
    <t>TEC1.7</t>
  </si>
  <si>
    <t>Dokumentation med miljøvaredeklerationer (EPD)</t>
  </si>
  <si>
    <t>Indledende rådgivning</t>
  </si>
  <si>
    <t xml:space="preserve">7. </t>
  </si>
  <si>
    <t>Byggeteknisk udførelse</t>
  </si>
  <si>
    <t>Kontrol af udførelse af kloak</t>
  </si>
  <si>
    <t>Storm</t>
  </si>
  <si>
    <t>Terrænsænkning / jordskred</t>
  </si>
  <si>
    <t>Natur- og miljøforhold ved rensning</t>
  </si>
  <si>
    <t>Forskallingstræ</t>
  </si>
  <si>
    <t>Arealudnyttelse</t>
  </si>
  <si>
    <t>Bevaring af træer</t>
  </si>
  <si>
    <t>Levetid tag</t>
  </si>
  <si>
    <t>Levetid vinduer og yderdøre</t>
  </si>
  <si>
    <t>Bebyggelsestæthed</t>
  </si>
  <si>
    <t>Tekniske installationer, ventilation/klimateknik</t>
  </si>
  <si>
    <t>Tekniske installationer, køling</t>
  </si>
  <si>
    <t>Tekniske installationer, varme</t>
  </si>
  <si>
    <t>Tekniske installationer, afløb</t>
  </si>
  <si>
    <t>Graden af jordforurening</t>
  </si>
  <si>
    <t>Cykelparkeringspladsernes afstand i forhold til hovedindgangen/indgange</t>
  </si>
  <si>
    <t>Tilbud og muligheder for cyklister</t>
  </si>
  <si>
    <t>Integreret kunst</t>
  </si>
  <si>
    <t>Vedligehold og rengøringsvenlighed</t>
  </si>
  <si>
    <t>Akustik og lydisolering</t>
  </si>
  <si>
    <t>Sikkerhed uden for almindelige arbejds- og åbningstider</t>
  </si>
  <si>
    <t>TEC1.8</t>
  </si>
  <si>
    <t>Commissioning-processen</t>
  </si>
  <si>
    <t>Måling og registrering, indregulering og performance-test</t>
  </si>
  <si>
    <t>Åbenhed og overblik</t>
  </si>
  <si>
    <t>Korrigeret nutidsværdi</t>
  </si>
  <si>
    <t>Interdisciplinært designteam</t>
  </si>
  <si>
    <t>Sæt x i kollonen dolumenteret / hensigtserklæring</t>
  </si>
  <si>
    <t>Forklaring</t>
  </si>
  <si>
    <t>Platin</t>
  </si>
  <si>
    <t>Note</t>
  </si>
  <si>
    <t>DGNB certifikat krav</t>
  </si>
  <si>
    <t>PLATIN</t>
  </si>
  <si>
    <t>Asymmetrisk strålingstemperatur og gulvtemperatur/vinterperiode (kvalitativ)</t>
  </si>
  <si>
    <t>Bronze</t>
  </si>
  <si>
    <t>Grenze Platin, Note 1,5</t>
  </si>
  <si>
    <t>Grenze Silber, Note 3,0</t>
  </si>
  <si>
    <t>Grenze Gold, Note 2,0</t>
  </si>
  <si>
    <t xml:space="preserve">3. </t>
  </si>
  <si>
    <t>Jurybedømmelse</t>
  </si>
  <si>
    <t>Kriterium SOC1.2, Indenførs kuftkvalitet : Indikator 1. TVOC ≤ 3000 [µg/m³] og Formaldehyd ≤ 100 [µg/m³] skal overholdes.</t>
  </si>
  <si>
    <t>Vinduer og glasfacader</t>
  </si>
  <si>
    <t>Enkeltpersonkontorer og møderum</t>
  </si>
  <si>
    <t>Blændingsafskærmning</t>
  </si>
  <si>
    <t>Udendørs opholdsarealer i stueetagen</t>
  </si>
  <si>
    <t>Ingen blæding ved elektrisk belysning</t>
  </si>
  <si>
    <t>kr</t>
  </si>
  <si>
    <t>kr. total</t>
  </si>
  <si>
    <t>NV omregningsfaktor</t>
  </si>
  <si>
    <t>7.4</t>
  </si>
  <si>
    <t>1.1.2</t>
  </si>
  <si>
    <t>Antal cykelparkeringspladser</t>
  </si>
  <si>
    <t>Økonomi</t>
  </si>
  <si>
    <t>Social</t>
  </si>
  <si>
    <t>Teknik</t>
  </si>
  <si>
    <t>Proces</t>
  </si>
  <si>
    <t>Område</t>
  </si>
  <si>
    <t>Samlet score</t>
  </si>
  <si>
    <t>Skal udfyldes</t>
  </si>
  <si>
    <t>Beregnes automatisk</t>
  </si>
  <si>
    <t>Minimumskrav</t>
  </si>
  <si>
    <t>Vægtningsfaktor</t>
  </si>
  <si>
    <t>Score</t>
  </si>
  <si>
    <t>Vægtning</t>
  </si>
  <si>
    <t>Multifunktionelle rum</t>
  </si>
  <si>
    <t>Forudsætninger for at adgangsveje kan bruges til andre anvendelser</t>
  </si>
  <si>
    <t>Opholdskvalitet i adgangsvejene</t>
  </si>
  <si>
    <t>Udsigt og udgang</t>
  </si>
  <si>
    <t>Integreret indretningsdesign/møblerbarhed</t>
  </si>
  <si>
    <t>Supplerende tilbud til brugerne</t>
  </si>
  <si>
    <t>Arkitektonisk kvalitet</t>
  </si>
  <si>
    <t>Kriterie</t>
  </si>
  <si>
    <t>GWP</t>
  </si>
  <si>
    <t>ODP</t>
  </si>
  <si>
    <t>POCP</t>
  </si>
  <si>
    <t>AP</t>
  </si>
  <si>
    <t>EP</t>
  </si>
  <si>
    <t>Point</t>
  </si>
  <si>
    <t>Pointskema ENV1.1 / ENV2.1</t>
  </si>
  <si>
    <t>-</t>
  </si>
  <si>
    <t>X/m²/year</t>
  </si>
  <si>
    <t>Reference</t>
  </si>
  <si>
    <t>PEtot</t>
  </si>
  <si>
    <t>PEnr</t>
  </si>
  <si>
    <t>Bldg/Bldgref</t>
  </si>
  <si>
    <t>Beregning af point</t>
  </si>
  <si>
    <r>
      <t>PE</t>
    </r>
    <r>
      <rPr>
        <vertAlign val="subscript"/>
        <sz val="11"/>
        <color theme="1"/>
        <rFont val="Arial"/>
        <family val="2"/>
      </rPr>
      <t>nr</t>
    </r>
  </si>
  <si>
    <r>
      <t>PE</t>
    </r>
    <r>
      <rPr>
        <vertAlign val="subscript"/>
        <sz val="11"/>
        <color theme="1"/>
        <rFont val="Arial"/>
        <family val="2"/>
      </rPr>
      <t>tot</t>
    </r>
  </si>
  <si>
    <r>
      <t>PE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>/PE</t>
    </r>
    <r>
      <rPr>
        <vertAlign val="subscript"/>
        <sz val="11"/>
        <color theme="1"/>
        <rFont val="Arial"/>
        <family val="2"/>
      </rPr>
      <t>tot</t>
    </r>
  </si>
  <si>
    <r>
      <t>PE</t>
    </r>
    <r>
      <rPr>
        <b/>
        <vertAlign val="subscript"/>
        <sz val="11"/>
        <color theme="1"/>
        <rFont val="Arial"/>
        <family val="2"/>
      </rPr>
      <t>nr</t>
    </r>
  </si>
  <si>
    <r>
      <t>PE</t>
    </r>
    <r>
      <rPr>
        <b/>
        <vertAlign val="subscript"/>
        <sz val="11"/>
        <color theme="1"/>
        <rFont val="Arial"/>
        <family val="2"/>
      </rPr>
      <t>tot</t>
    </r>
  </si>
  <si>
    <r>
      <t>PE</t>
    </r>
    <r>
      <rPr>
        <b/>
        <vertAlign val="subscript"/>
        <sz val="11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>/PE</t>
    </r>
    <r>
      <rPr>
        <b/>
        <vertAlign val="subscript"/>
        <sz val="11"/>
        <color theme="1"/>
        <rFont val="Arial"/>
        <family val="2"/>
      </rPr>
      <t>tot</t>
    </r>
  </si>
  <si>
    <t>INDSÆT resultat fra LCAbyg Analyse/Bygning vs refrence (DGNB)</t>
  </si>
  <si>
    <t>Kriterium ENV1.1 - ENV2.1</t>
  </si>
  <si>
    <t>NFX16-</t>
  </si>
  <si>
    <t>Evalueres for kontorrum, møderum, spiserum og salgsareal.</t>
  </si>
  <si>
    <t>0.</t>
  </si>
  <si>
    <t>Antal cykelparkeringspladser evalueres ift. antal ansatte/personale.</t>
  </si>
  <si>
    <t>Ikke krav til dagslyssimulering eller lysberegning, men der skal foreligge et koncept for dagslys (se også PRO1.3.3).</t>
  </si>
  <si>
    <t>Ikke krav til vandberegning, men der skal foreligge koncept og kvalitativ evaluering af håndtering af regnvand (se også PRO1.3.2).</t>
  </si>
  <si>
    <t>Blændingskrav for offentlige parkeringshuse jf. DS/EN12464-1.</t>
  </si>
  <si>
    <t>Belysningskrav for offentlige parkeringshuse jf. DS/EN12464-1.</t>
  </si>
  <si>
    <t>Variation i anvendelse af offentligt tilgængelige arealer</t>
  </si>
  <si>
    <t>Her er fokus særligt offentligt tilgængelige udearealer og variatinen af disse.</t>
  </si>
  <si>
    <t>Skakter til VVS, el- og it-forsyning (arealer)</t>
  </si>
  <si>
    <t>3 point for hvert integreret element.</t>
  </si>
  <si>
    <t>3.4</t>
  </si>
  <si>
    <t>Rengøringsmulighed for kanaler og skakte</t>
  </si>
  <si>
    <t>Det evalueres, om der er mulighed for rengøring af ventilationssystemets indblæsningskanaler. Det evalueres, om der er den nødvendige adgang gennem renselemme og/eller gennem armaturer (uden demontering af rør).</t>
  </si>
  <si>
    <t>Evalueringsmatrix // FLEX P-hus (udgangspunkt i manualen for nye kontorbygninger 2016) // NFX16 // Ændringsdato oktober 2019 // Copyright DGNB GmbH // GBC</t>
  </si>
  <si>
    <t>Hensigtserklæring, FLEX P-hus (udgangspunkt i manualen for nye kontorbygninger 2016) // NFX16 // Ændringsdato oktober 2019 // Copyright DGNB GmbH // GBC</t>
  </si>
  <si>
    <t>Korrektion for placering</t>
  </si>
  <si>
    <t xml:space="preserve">Reference NV </t>
  </si>
  <si>
    <t xml:space="preserve">Parkering og adgangsvej </t>
  </si>
  <si>
    <t>Park, natur, sti mm.</t>
  </si>
  <si>
    <t>Parkeringskælder / parkeringshus</t>
  </si>
  <si>
    <r>
      <t>NV renhold</t>
    </r>
    <r>
      <rPr>
        <b/>
        <sz val="14"/>
        <color rgb="FF00B050"/>
        <rFont val="Arial"/>
        <family val="2"/>
      </rPr>
      <t>**</t>
    </r>
  </si>
  <si>
    <t>**Renhold vil være anderledes end traditionel (fylde væsentligt mindre). Auditor bedes komme med udkast til omfang og frekvenser for renhold.</t>
  </si>
  <si>
    <t xml:space="preserve">Opnåede point
(gruppen)
</t>
  </si>
  <si>
    <t>Performance index (gruppe)</t>
  </si>
  <si>
    <t>Gruppe vægtning</t>
  </si>
  <si>
    <t>Ikke krav til beregning/simulering af indendørs luftkvalitet, heller ej indeklimamåling, men der skal foreligge koncept og kvalitativ evaluering af ventilationsstrategien. For lukkede P-huset indbefatter kravet, at der udføres mekanisk ventilation med det formål at bortventilere bilos.</t>
  </si>
  <si>
    <t>Beholder TEC1.1 i sin nuværende form. 
Auditor bedes melde tilbage, hvis der foreligger særlige brankrav for P-huse.</t>
  </si>
  <si>
    <t>Benyt kontor LCA-reference. Reference for energiforbrug sættes til 0 kWh/m2. Koordiner med DK-GBC, når der skal udføres LCA.</t>
  </si>
  <si>
    <r>
      <t>Etageareal jf. BR18</t>
    </r>
    <r>
      <rPr>
        <sz val="14"/>
        <color rgb="FFFF0000"/>
        <rFont val="Arial"/>
        <family val="2"/>
      </rPr>
      <t>**</t>
    </r>
  </si>
  <si>
    <t>**Referencen sættes til 16.500, som også normalt benyttes for P-huse og P-kælder.</t>
  </si>
  <si>
    <t>Benyt kontor LCC-reference. Reference for energiforbrug sættes til 0 kWh/m2. Koordiner med DK-GBC, når der skal udføres LCC.</t>
  </si>
  <si>
    <t>Vurderes efter skala:
&lt; 45 år = 5 TLP
45 &lt; levetid &lt; 60 år = 10 TLP
&gt; 60 år = 15 TLP</t>
  </si>
  <si>
    <t>Vurderes efter skala:
25 % af tagfladen aktiveres = 10 TLP
50 % af tagfladen aktiveres = 15 TLP
100 % af tagfladen aktiveres = 20 TLP</t>
  </si>
  <si>
    <t>Vurderes efter skala:
Ekstensitv beplantning = 5 TLP
Semi-intensiv beplantning = 10 TLP
Intensiv beplantning = 15 TLP</t>
  </si>
  <si>
    <t>Vurderes efter skala:
&gt; 10 % af hele facaden = 4 TLP
&gt; 30 % af hele facaden = 8 TLP
+ Mere end fire planter = 2 TLP</t>
  </si>
  <si>
    <t>Vurderes efter skala:
Primære arealer = 10 TLP
Parkeringsarealer i p-huse = 10 TLP
Offentlige veje = 10 TLP</t>
  </si>
  <si>
    <t>Sbi-anvisning B = 15 TLP
Sbi-anbefaling B = 15 TLP</t>
  </si>
  <si>
    <t>Vurderes efter skala:
Begrænset tilgængelighed = 1 TLP
God tilgængelighed, små ændringer = 15 TLP
God tilgængelighed, ingen ændringer = 20 TLP</t>
  </si>
  <si>
    <t>Vurderes efter skala:
Mindst 10 % = 7,5 TLP
Mindst 20 % = 15 TLP</t>
  </si>
  <si>
    <t>Vurderes efter skala:
Ja, efter at bygningsdele er afmonteret = 15 TLP
Ja, fritliggende = 30 TLP
Nej, bygningsdele er vedligeholdelsesfrie = 30 TLP</t>
  </si>
  <si>
    <t>Vurderes efter skala:
Alm. tilgængelighed = 1 TLP per 5 %
Let tilgængelighed = 2 TLP per 5 %
*Ingen udvendige flader til pudsning giver maks. point.</t>
  </si>
  <si>
    <t>Vurderes efter skala:
1a = 10 TLP
1b = 25 TLP
1c = 50 TLP</t>
  </si>
  <si>
    <t>Vurderes efter skala:
Væsenligste fokusområder = 10 TLP
Målbare mål = 25 TLP
Målbare mål + statusrapporter = 50 TLP</t>
  </si>
  <si>
    <t>Ikke krav til energirammeberegning, men der skal foreligge et energikoncept for bygningen generelt (belysning, ventilation mv.).
*Koncept for energi (simpelt) = 5 TLP
*Koncept for energi (detaljeret) = 10 TLP 
Detaljeret koncept tager hensyn til VE og lokal energiforsyning (fjernvarme).</t>
  </si>
  <si>
    <t>Ikke krav til vandforbrug, da der ikke er toiletter eller bade, men der skal foreligge et koncept for håndtering af regnvand i udearelaer, både i terræn og på bygningsoverflader.
*Koncept for terræn = 5 TLP
*Koncept for bygningsoverflader = 5 TLP
*Koncept for terræn/bygningsoverflader = 10 TLP</t>
  </si>
  <si>
    <t>Ikke krav til dagslyssimulering eller lysberegning, men der skal foreligge et koncept for dagslys/kunstlys. 
*Koncept for dagslys = 5 TLP
*Koncept for kunstlys = 5 TLP
*Koncept for dagslys/kunstlys = 10 TLP</t>
  </si>
  <si>
    <t>Vurderes efter skala:
Vejledning (basis) = 25 TLP
Vejledning (detaljeret) = 50 TLP</t>
  </si>
  <si>
    <t>Vurderes efter skala:
Tegninger (basis) = 25 TLP
Tegninger + beregninger (as-built) = 50 TLP</t>
  </si>
  <si>
    <t>Vurderes efter skala:
Dokumentation af materialer (basis) = 25 TLP
Dokumentation af materialer (detaljeret) = 50 TLP</t>
  </si>
  <si>
    <t>Vurderes efter skala:
Fugtmålinger = 15 TLP
Fugtmålinger + plan for opbevaring = 30 TLP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</si>
</sst>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kr.&quot;\ #,##0.00;[Red]&quot;kr.&quot;\ \-#,##0.00"/>
    <numFmt numFmtId="165" formatCode="_ * #,##0.00_ ;_ * \-#,##0.00_ ;_ * &quot;-&quot;??_ ;_ @_ "/>
    <numFmt numFmtId="166" formatCode="0.0%"/>
    <numFmt numFmtId="167" formatCode="0.0"/>
    <numFmt numFmtId="168" formatCode="#0.0\ \P\."/>
    <numFmt numFmtId="169" formatCode="_ * #,##0_ ;_ * \-#,##0_ ;_ * &quot;-&quot;??_ ;_ @_ "/>
    <numFmt numFmtId="170" formatCode="_ &quot;kr.&quot;\ * #,##0_ &quot;mio&quot;\ "/>
  </numFmts>
  <fonts count="6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12"/>
      <name val="Arial"/>
      <family val="2"/>
    </font>
    <font>
      <b/>
      <sz val="10"/>
      <color indexed="62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77787A"/>
      <name val="Arial"/>
      <family val="2"/>
    </font>
    <font>
      <b/>
      <sz val="10"/>
      <color indexed="81"/>
      <name val="Arial"/>
      <family val="2"/>
    </font>
    <font>
      <vertAlign val="subscript"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0"/>
      <name val="Arial"/>
      <family val="2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sz val="14"/>
      <color rgb="FFFF000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gray125">
        <bgColor auto="1"/>
      </patternFill>
    </fill>
    <fill>
      <patternFill patternType="solid">
        <fgColor theme="0" tint="-0.24994659260841701"/>
        <bgColor indexed="64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4084"/>
        <bgColor indexed="64"/>
      </patternFill>
    </fill>
    <fill>
      <patternFill patternType="solid">
        <fgColor rgb="FF007C92"/>
        <bgColor indexed="64"/>
      </patternFill>
    </fill>
    <fill>
      <patternFill patternType="solid">
        <fgColor rgb="FFA5D867"/>
        <bgColor indexed="64"/>
      </patternFill>
    </fill>
    <fill>
      <patternFill patternType="solid">
        <fgColor rgb="FFD47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32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9" fillId="22" borderId="4" applyNumberFormat="0" applyFont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0" fontId="25" fillId="23" borderId="9" applyNumberFormat="0" applyAlignment="0" applyProtection="0"/>
    <xf numFmtId="9" fontId="26" fillId="0" borderId="0" applyFont="0" applyFill="0" applyBorder="0" applyAlignment="0" applyProtection="0"/>
    <xf numFmtId="0" fontId="9" fillId="0" borderId="0"/>
    <xf numFmtId="0" fontId="4" fillId="0" borderId="0"/>
    <xf numFmtId="165" fontId="26" fillId="0" borderId="0" applyFont="0" applyFill="0" applyBorder="0" applyAlignment="0" applyProtection="0"/>
  </cellStyleXfs>
  <cellXfs count="755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top"/>
      <protection hidden="1"/>
    </xf>
    <xf numFmtId="2" fontId="2" fillId="0" borderId="0" xfId="0" applyNumberFormat="1" applyFont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textRotation="90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2" xfId="0" applyFont="1" applyFill="1" applyBorder="1" applyAlignment="1" applyProtection="1">
      <alignment horizontal="left" vertical="center" wrapText="1"/>
      <protection hidden="1"/>
    </xf>
    <xf numFmtId="166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6" fillId="0" borderId="36" xfId="0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24" borderId="34" xfId="0" applyFont="1" applyFill="1" applyBorder="1" applyAlignment="1" applyProtection="1">
      <alignment vertical="center"/>
      <protection hidden="1"/>
    </xf>
    <xf numFmtId="0" fontId="2" fillId="24" borderId="20" xfId="0" applyFont="1" applyFill="1" applyBorder="1" applyAlignment="1" applyProtection="1">
      <alignment vertical="center"/>
      <protection hidden="1"/>
    </xf>
    <xf numFmtId="2" fontId="2" fillId="24" borderId="34" xfId="0" applyNumberFormat="1" applyFont="1" applyFill="1" applyBorder="1" applyAlignment="1" applyProtection="1">
      <alignment vertical="center"/>
      <protection hidden="1"/>
    </xf>
    <xf numFmtId="2" fontId="2" fillId="24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2" fillId="24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67" fontId="2" fillId="0" borderId="0" xfId="0" applyNumberFormat="1" applyFont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center" vertical="center"/>
      <protection hidden="1"/>
    </xf>
    <xf numFmtId="0" fontId="2" fillId="0" borderId="48" xfId="0" applyFont="1" applyFill="1" applyBorder="1" applyAlignment="1" applyProtection="1">
      <alignment horizontal="center" vertical="center"/>
      <protection hidden="1"/>
    </xf>
    <xf numFmtId="0" fontId="2" fillId="0" borderId="45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2" fontId="6" fillId="30" borderId="43" xfId="0" applyNumberFormat="1" applyFont="1" applyFill="1" applyBorder="1" applyAlignment="1" applyProtection="1">
      <alignment horizontal="center" vertical="center"/>
      <protection hidden="1"/>
    </xf>
    <xf numFmtId="2" fontId="6" fillId="3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2" fontId="6" fillId="30" borderId="11" xfId="0" applyNumberFormat="1" applyFont="1" applyFill="1" applyBorder="1" applyAlignment="1" applyProtection="1">
      <alignment vertical="center"/>
      <protection hidden="1"/>
    </xf>
    <xf numFmtId="2" fontId="6" fillId="30" borderId="17" xfId="0" applyNumberFormat="1" applyFont="1" applyFill="1" applyBorder="1" applyAlignment="1" applyProtection="1">
      <alignment vertical="center"/>
      <protection hidden="1"/>
    </xf>
    <xf numFmtId="167" fontId="2" fillId="0" borderId="0" xfId="0" applyNumberFormat="1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center" vertical="top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vertical="top"/>
      <protection hidden="1"/>
    </xf>
    <xf numFmtId="166" fontId="2" fillId="37" borderId="50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57" xfId="0" applyNumberFormat="1" applyFont="1" applyFill="1" applyBorder="1" applyAlignment="1" applyProtection="1">
      <alignment horizontal="center" vertical="center"/>
      <protection hidden="1"/>
    </xf>
    <xf numFmtId="1" fontId="5" fillId="0" borderId="19" xfId="0" applyNumberFormat="1" applyFont="1" applyFill="1" applyBorder="1" applyAlignment="1" applyProtection="1">
      <alignment horizontal="center" vertical="center"/>
      <protection hidden="1"/>
    </xf>
    <xf numFmtId="166" fontId="2" fillId="37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top" wrapText="1"/>
      <protection hidden="1"/>
    </xf>
    <xf numFmtId="166" fontId="3" fillId="0" borderId="0" xfId="0" applyNumberFormat="1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vertical="top"/>
      <protection hidden="1"/>
    </xf>
    <xf numFmtId="166" fontId="3" fillId="0" borderId="0" xfId="0" applyNumberFormat="1" applyFont="1" applyAlignment="1" applyProtection="1">
      <alignment vertical="top"/>
      <protection hidden="1"/>
    </xf>
    <xf numFmtId="0" fontId="4" fillId="37" borderId="50" xfId="0" applyFont="1" applyFill="1" applyBorder="1" applyAlignment="1" applyProtection="1">
      <alignment horizontal="center" vertical="center" wrapText="1"/>
      <protection hidden="1"/>
    </xf>
    <xf numFmtId="0" fontId="4" fillId="37" borderId="52" xfId="0" applyFont="1" applyFill="1" applyBorder="1" applyAlignment="1" applyProtection="1">
      <alignment horizontal="center" vertical="center" wrapText="1"/>
      <protection hidden="1"/>
    </xf>
    <xf numFmtId="0" fontId="4" fillId="37" borderId="11" xfId="0" applyFont="1" applyFill="1" applyBorder="1" applyAlignment="1" applyProtection="1">
      <alignment horizontal="center" vertical="center" wrapText="1"/>
      <protection hidden="1"/>
    </xf>
    <xf numFmtId="166" fontId="2" fillId="37" borderId="48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3" xfId="0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 wrapText="1"/>
      <protection hidden="1"/>
    </xf>
    <xf numFmtId="2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7" fillId="35" borderId="14" xfId="0" applyFont="1" applyFill="1" applyBorder="1" applyAlignment="1" applyProtection="1">
      <alignment horizontal="center" vertical="center"/>
      <protection hidden="1"/>
    </xf>
    <xf numFmtId="1" fontId="27" fillId="35" borderId="15" xfId="0" applyNumberFormat="1" applyFont="1" applyFill="1" applyBorder="1" applyAlignment="1" applyProtection="1">
      <alignment horizontal="center" vertical="center" wrapText="1"/>
      <protection hidden="1"/>
    </xf>
    <xf numFmtId="2" fontId="27" fillId="35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/>
      <protection hidden="1"/>
    </xf>
    <xf numFmtId="2" fontId="8" fillId="37" borderId="21" xfId="0" applyNumberFormat="1" applyFont="1" applyFill="1" applyBorder="1" applyAlignment="1" applyProtection="1">
      <alignment horizontal="center" vertical="center"/>
      <protection hidden="1"/>
    </xf>
    <xf numFmtId="166" fontId="3" fillId="37" borderId="21" xfId="0" applyNumberFormat="1" applyFont="1" applyFill="1" applyBorder="1" applyAlignment="1" applyProtection="1">
      <alignment horizontal="center" vertical="center"/>
      <protection hidden="1"/>
    </xf>
    <xf numFmtId="0" fontId="4" fillId="24" borderId="34" xfId="0" applyFont="1" applyFill="1" applyBorder="1" applyAlignment="1" applyProtection="1">
      <alignment vertical="center"/>
      <protection hidden="1"/>
    </xf>
    <xf numFmtId="0" fontId="4" fillId="24" borderId="20" xfId="0" applyFont="1" applyFill="1" applyBorder="1" applyAlignment="1" applyProtection="1">
      <alignment vertical="center"/>
      <protection hidden="1"/>
    </xf>
    <xf numFmtId="166" fontId="3" fillId="37" borderId="48" xfId="0" applyNumberFormat="1" applyFont="1" applyFill="1" applyBorder="1" applyAlignment="1" applyProtection="1">
      <alignment horizontal="center" vertical="center"/>
      <protection hidden="1"/>
    </xf>
    <xf numFmtId="166" fontId="3" fillId="37" borderId="40" xfId="0" applyNumberFormat="1" applyFont="1" applyFill="1" applyBorder="1" applyAlignment="1" applyProtection="1">
      <alignment horizontal="center" vertical="center"/>
      <protection hidden="1"/>
    </xf>
    <xf numFmtId="166" fontId="3" fillId="37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24" borderId="0" xfId="0" applyFont="1" applyFill="1" applyBorder="1" applyAlignment="1" applyProtection="1">
      <alignment vertical="center"/>
      <protection hidden="1"/>
    </xf>
    <xf numFmtId="0" fontId="2" fillId="24" borderId="38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26" borderId="34" xfId="0" applyFont="1" applyFill="1" applyBorder="1" applyAlignment="1" applyProtection="1">
      <alignment vertical="center"/>
      <protection hidden="1"/>
    </xf>
    <xf numFmtId="0" fontId="2" fillId="26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" fillId="26" borderId="2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8" fillId="0" borderId="36" xfId="0" applyNumberFormat="1" applyFont="1" applyFill="1" applyBorder="1" applyAlignment="1" applyProtection="1">
      <alignment horizontal="center" vertical="center"/>
      <protection hidden="1"/>
    </xf>
    <xf numFmtId="166" fontId="3" fillId="0" borderId="36" xfId="0" applyNumberFormat="1" applyFont="1" applyFill="1" applyBorder="1" applyAlignment="1" applyProtection="1">
      <alignment horizontal="center" vertical="center"/>
      <protection hidden="1"/>
    </xf>
    <xf numFmtId="167" fontId="3" fillId="0" borderId="0" xfId="0" applyNumberFormat="1" applyFont="1" applyAlignment="1" applyProtection="1">
      <alignment vertical="top"/>
      <protection hidden="1"/>
    </xf>
    <xf numFmtId="167" fontId="3" fillId="0" borderId="0" xfId="0" applyNumberFormat="1" applyFont="1" applyFill="1" applyBorder="1" applyAlignment="1" applyProtection="1">
      <alignment vertical="top"/>
      <protection hidden="1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vertical="top"/>
      <protection hidden="1"/>
    </xf>
    <xf numFmtId="166" fontId="3" fillId="0" borderId="0" xfId="0" applyNumberFormat="1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3" fillId="0" borderId="0" xfId="0" applyNumberFormat="1" applyFont="1" applyBorder="1" applyAlignment="1" applyProtection="1">
      <alignment horizontal="left" vertical="center"/>
      <protection hidden="1"/>
    </xf>
    <xf numFmtId="166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6" fontId="3" fillId="0" borderId="0" xfId="0" applyNumberFormat="1" applyFont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left" vertical="center" wrapText="1"/>
      <protection hidden="1"/>
    </xf>
    <xf numFmtId="166" fontId="3" fillId="0" borderId="0" xfId="0" applyNumberFormat="1" applyFont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577" applyFont="1" applyBorder="1" applyAlignment="1" applyProtection="1">
      <alignment horizontal="left" vertical="top"/>
      <protection hidden="1"/>
    </xf>
    <xf numFmtId="0" fontId="2" fillId="0" borderId="23" xfId="577" applyFont="1" applyBorder="1" applyAlignment="1" applyProtection="1">
      <alignment horizontal="left" vertical="top"/>
      <protection hidden="1"/>
    </xf>
    <xf numFmtId="0" fontId="27" fillId="34" borderId="33" xfId="577" applyFont="1" applyFill="1" applyBorder="1" applyAlignment="1" applyProtection="1">
      <alignment horizontal="left" vertical="center"/>
      <protection hidden="1"/>
    </xf>
    <xf numFmtId="0" fontId="27" fillId="34" borderId="54" xfId="577" applyFont="1" applyFill="1" applyBorder="1" applyAlignment="1" applyProtection="1">
      <alignment horizontal="center" vertical="center"/>
      <protection hidden="1"/>
    </xf>
    <xf numFmtId="0" fontId="27" fillId="34" borderId="54" xfId="577" applyFont="1" applyFill="1" applyBorder="1" applyAlignment="1" applyProtection="1">
      <alignment horizontal="center" vertical="center" wrapText="1"/>
      <protection hidden="1"/>
    </xf>
    <xf numFmtId="0" fontId="27" fillId="34" borderId="54" xfId="629" applyFont="1" applyFill="1" applyBorder="1" applyAlignment="1" applyProtection="1">
      <alignment horizontal="center" vertical="center" wrapText="1"/>
      <protection hidden="1"/>
    </xf>
    <xf numFmtId="0" fontId="27" fillId="34" borderId="53" xfId="629" applyFont="1" applyFill="1" applyBorder="1" applyAlignment="1" applyProtection="1">
      <alignment horizontal="center" vertical="center" wrapText="1"/>
      <protection hidden="1"/>
    </xf>
    <xf numFmtId="0" fontId="2" fillId="0" borderId="23" xfId="629" applyFont="1" applyFill="1" applyBorder="1" applyAlignment="1" applyProtection="1">
      <alignment horizontal="left" vertical="center"/>
      <protection hidden="1"/>
    </xf>
    <xf numFmtId="166" fontId="4" fillId="0" borderId="0" xfId="577" applyNumberFormat="1" applyFont="1" applyBorder="1" applyAlignment="1" applyProtection="1">
      <alignment horizontal="center"/>
      <protection hidden="1"/>
    </xf>
    <xf numFmtId="166" fontId="4" fillId="0" borderId="0" xfId="577" applyNumberFormat="1" applyFont="1" applyBorder="1" applyAlignment="1" applyProtection="1">
      <alignment horizontal="center" vertical="center"/>
      <protection hidden="1"/>
    </xf>
    <xf numFmtId="166" fontId="4" fillId="0" borderId="28" xfId="577" applyNumberFormat="1" applyFont="1" applyBorder="1" applyAlignment="1" applyProtection="1">
      <alignment horizontal="center"/>
      <protection hidden="1"/>
    </xf>
    <xf numFmtId="166" fontId="4" fillId="0" borderId="28" xfId="577" applyNumberFormat="1" applyFont="1" applyBorder="1" applyAlignment="1" applyProtection="1">
      <alignment horizontal="center" vertical="center"/>
      <protection hidden="1"/>
    </xf>
    <xf numFmtId="2" fontId="4" fillId="28" borderId="31" xfId="0" applyNumberFormat="1" applyFont="1" applyFill="1" applyBorder="1" applyAlignment="1" applyProtection="1">
      <alignment horizontal="center" vertical="center"/>
      <protection hidden="1"/>
    </xf>
    <xf numFmtId="166" fontId="4" fillId="0" borderId="0" xfId="577" applyNumberFormat="1" applyFont="1" applyBorder="1" applyProtection="1">
      <protection hidden="1"/>
    </xf>
    <xf numFmtId="166" fontId="4" fillId="0" borderId="23" xfId="577" applyNumberFormat="1" applyFont="1" applyBorder="1" applyProtection="1">
      <protection hidden="1"/>
    </xf>
    <xf numFmtId="0" fontId="4" fillId="0" borderId="0" xfId="577" applyFont="1" applyAlignment="1" applyProtection="1">
      <alignment wrapText="1"/>
      <protection hidden="1"/>
    </xf>
    <xf numFmtId="0" fontId="4" fillId="0" borderId="0" xfId="629" applyFont="1" applyFill="1" applyBorder="1" applyAlignment="1" applyProtection="1">
      <alignment horizontal="left" vertical="top" wrapText="1"/>
      <protection hidden="1"/>
    </xf>
    <xf numFmtId="0" fontId="4" fillId="0" borderId="0" xfId="577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2" fontId="4" fillId="0" borderId="0" xfId="577" applyNumberFormat="1" applyFont="1" applyProtection="1">
      <protection hidden="1"/>
    </xf>
    <xf numFmtId="0" fontId="4" fillId="29" borderId="0" xfId="629" applyFont="1" applyFill="1" applyBorder="1" applyAlignment="1" applyProtection="1">
      <alignment horizontal="left" vertical="center" wrapText="1"/>
      <protection hidden="1"/>
    </xf>
    <xf numFmtId="0" fontId="4" fillId="0" borderId="0" xfId="577" applyFont="1" applyProtection="1">
      <protection hidden="1"/>
    </xf>
    <xf numFmtId="0" fontId="4" fillId="17" borderId="0" xfId="629" applyFont="1" applyFill="1" applyBorder="1" applyAlignment="1" applyProtection="1">
      <alignment horizontal="left" vertical="center" wrapText="1"/>
      <protection hidden="1"/>
    </xf>
    <xf numFmtId="0" fontId="27" fillId="34" borderId="33" xfId="577" applyFont="1" applyFill="1" applyBorder="1" applyAlignment="1" applyProtection="1">
      <alignment horizontal="left" vertical="top"/>
      <protection hidden="1"/>
    </xf>
    <xf numFmtId="0" fontId="27" fillId="34" borderId="54" xfId="577" applyFont="1" applyFill="1" applyBorder="1" applyAlignment="1" applyProtection="1">
      <alignment horizontal="left" vertical="top"/>
      <protection hidden="1"/>
    </xf>
    <xf numFmtId="0" fontId="28" fillId="34" borderId="53" xfId="577" applyFont="1" applyFill="1" applyBorder="1" applyProtection="1">
      <protection hidden="1"/>
    </xf>
    <xf numFmtId="0" fontId="4" fillId="0" borderId="53" xfId="577" applyFont="1" applyBorder="1" applyProtection="1">
      <protection hidden="1"/>
    </xf>
    <xf numFmtId="0" fontId="27" fillId="34" borderId="56" xfId="577" applyFont="1" applyFill="1" applyBorder="1" applyAlignment="1" applyProtection="1">
      <alignment horizontal="left" vertical="top"/>
      <protection hidden="1"/>
    </xf>
    <xf numFmtId="0" fontId="27" fillId="34" borderId="36" xfId="577" applyFont="1" applyFill="1" applyBorder="1" applyAlignment="1" applyProtection="1">
      <alignment horizontal="left" vertical="top"/>
      <protection hidden="1"/>
    </xf>
    <xf numFmtId="0" fontId="28" fillId="34" borderId="36" xfId="577" applyFont="1" applyFill="1" applyBorder="1" applyProtection="1">
      <protection hidden="1"/>
    </xf>
    <xf numFmtId="0" fontId="28" fillId="34" borderId="37" xfId="577" applyFont="1" applyFill="1" applyBorder="1" applyProtection="1">
      <protection hidden="1"/>
    </xf>
    <xf numFmtId="0" fontId="4" fillId="0" borderId="43" xfId="577" applyFont="1" applyBorder="1" applyProtection="1">
      <protection hidden="1"/>
    </xf>
    <xf numFmtId="0" fontId="4" fillId="0" borderId="42" xfId="577" applyFont="1" applyBorder="1" applyProtection="1">
      <protection hidden="1"/>
    </xf>
    <xf numFmtId="0" fontId="35" fillId="0" borderId="0" xfId="0" applyFont="1" applyProtection="1">
      <protection hidden="1"/>
    </xf>
    <xf numFmtId="1" fontId="5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Fill="1" applyBorder="1" applyAlignment="1" applyProtection="1">
      <alignment vertical="center"/>
      <protection hidden="1"/>
    </xf>
    <xf numFmtId="2" fontId="8" fillId="37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49" fontId="2" fillId="0" borderId="0" xfId="0" applyNumberFormat="1" applyFont="1" applyFill="1" applyBorder="1" applyAlignment="1" applyProtection="1">
      <alignment horizontal="left" vertical="top"/>
      <protection hidden="1"/>
    </xf>
    <xf numFmtId="2" fontId="2" fillId="36" borderId="28" xfId="0" applyNumberFormat="1" applyFont="1" applyFill="1" applyBorder="1" applyAlignment="1" applyProtection="1">
      <alignment horizontal="center" vertical="center"/>
      <protection locked="0"/>
    </xf>
    <xf numFmtId="167" fontId="2" fillId="27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9" fontId="1" fillId="0" borderId="0" xfId="628" applyFont="1" applyProtection="1"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13" xfId="0" applyFont="1" applyBorder="1" applyProtection="1">
      <protection hidden="1"/>
    </xf>
    <xf numFmtId="15" fontId="1" fillId="0" borderId="0" xfId="0" applyNumberFormat="1" applyFont="1" applyProtection="1">
      <protection hidden="1"/>
    </xf>
    <xf numFmtId="0" fontId="28" fillId="34" borderId="54" xfId="0" applyFont="1" applyFill="1" applyBorder="1" applyProtection="1">
      <protection hidden="1"/>
    </xf>
    <xf numFmtId="0" fontId="4" fillId="0" borderId="43" xfId="0" applyFont="1" applyBorder="1" applyAlignment="1" applyProtection="1">
      <alignment horizontal="left" vertical="center" wrapText="1"/>
      <protection hidden="1"/>
    </xf>
    <xf numFmtId="0" fontId="4" fillId="0" borderId="42" xfId="0" applyFont="1" applyBorder="1" applyAlignment="1" applyProtection="1">
      <alignment horizontal="left" vertical="center"/>
      <protection hidden="1"/>
    </xf>
    <xf numFmtId="0" fontId="4" fillId="0" borderId="31" xfId="0" applyFont="1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horizontal="left" vertical="center"/>
      <protection hidden="1"/>
    </xf>
    <xf numFmtId="0" fontId="33" fillId="0" borderId="33" xfId="0" applyFont="1" applyBorder="1" applyProtection="1">
      <protection hidden="1"/>
    </xf>
    <xf numFmtId="0" fontId="33" fillId="0" borderId="54" xfId="0" applyFont="1" applyBorder="1" applyProtection="1">
      <protection hidden="1"/>
    </xf>
    <xf numFmtId="0" fontId="34" fillId="0" borderId="54" xfId="0" applyFont="1" applyBorder="1" applyProtection="1">
      <protection hidden="1"/>
    </xf>
    <xf numFmtId="0" fontId="4" fillId="0" borderId="54" xfId="0" applyFont="1" applyBorder="1" applyProtection="1">
      <protection hidden="1"/>
    </xf>
    <xf numFmtId="0" fontId="28" fillId="34" borderId="36" xfId="0" applyFont="1" applyFill="1" applyBorder="1" applyProtection="1">
      <protection hidden="1"/>
    </xf>
    <xf numFmtId="0" fontId="33" fillId="0" borderId="44" xfId="0" applyFont="1" applyBorder="1" applyProtection="1">
      <protection hidden="1"/>
    </xf>
    <xf numFmtId="0" fontId="33" fillId="0" borderId="43" xfId="0" applyFont="1" applyBorder="1" applyProtection="1">
      <protection hidden="1"/>
    </xf>
    <xf numFmtId="0" fontId="28" fillId="35" borderId="0" xfId="0" applyFont="1" applyFill="1" applyProtection="1">
      <protection hidden="1"/>
    </xf>
    <xf numFmtId="0" fontId="36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2" fontId="2" fillId="36" borderId="21" xfId="0" applyNumberFormat="1" applyFont="1" applyFill="1" applyBorder="1" applyAlignment="1" applyProtection="1">
      <alignment horizontal="center" vertical="center"/>
      <protection locked="0"/>
    </xf>
    <xf numFmtId="2" fontId="2" fillId="36" borderId="34" xfId="0" applyNumberFormat="1" applyFont="1" applyFill="1" applyBorder="1" applyAlignment="1" applyProtection="1">
      <alignment horizontal="center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9" fontId="2" fillId="0" borderId="40" xfId="0" applyNumberFormat="1" applyFont="1" applyFill="1" applyBorder="1" applyAlignment="1" applyProtection="1">
      <alignment horizontal="left" vertical="center" wrapText="1"/>
      <protection hidden="1"/>
    </xf>
    <xf numFmtId="166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30" fillId="0" borderId="22" xfId="0" applyFont="1" applyBorder="1" applyAlignment="1" applyProtection="1">
      <alignment vertical="center"/>
      <protection hidden="1"/>
    </xf>
    <xf numFmtId="0" fontId="30" fillId="0" borderId="30" xfId="0" applyFont="1" applyBorder="1" applyAlignment="1" applyProtection="1">
      <alignment horizontal="center" vertical="center"/>
      <protection hidden="1"/>
    </xf>
    <xf numFmtId="166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49" fontId="4" fillId="0" borderId="26" xfId="0" applyNumberFormat="1" applyFont="1" applyFill="1" applyBorder="1" applyAlignment="1" applyProtection="1">
      <alignment horizontal="right" vertical="center" wrapText="1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29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30" fillId="31" borderId="3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49" fontId="2" fillId="0" borderId="25" xfId="0" applyNumberFormat="1" applyFont="1" applyFill="1" applyBorder="1" applyAlignment="1" applyProtection="1">
      <alignment horizontal="left" vertical="center" wrapText="1"/>
      <protection hidden="1"/>
    </xf>
    <xf numFmtId="49" fontId="2" fillId="0" borderId="48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vertical="center"/>
      <protection hidden="1"/>
    </xf>
    <xf numFmtId="49" fontId="4" fillId="0" borderId="46" xfId="0" applyNumberFormat="1" applyFont="1" applyFill="1" applyBorder="1" applyAlignment="1" applyProtection="1">
      <alignment horizontal="right" vertical="center" wrapText="1"/>
      <protection hidden="1"/>
    </xf>
    <xf numFmtId="49" fontId="2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49" fontId="2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166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3" fillId="0" borderId="36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49" fontId="4" fillId="0" borderId="15" xfId="0" applyNumberFormat="1" applyFont="1" applyFill="1" applyBorder="1" applyAlignment="1" applyProtection="1">
      <alignment horizontal="right" vertical="center" wrapText="1"/>
      <protection hidden="1"/>
    </xf>
    <xf numFmtId="2" fontId="2" fillId="36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40" xfId="0" applyNumberFormat="1" applyFont="1" applyFill="1" applyBorder="1" applyAlignment="1" applyProtection="1">
      <alignment horizontal="left" wrapText="1"/>
      <protection hidden="1"/>
    </xf>
    <xf numFmtId="2" fontId="6" fillId="30" borderId="43" xfId="0" applyNumberFormat="1" applyFont="1" applyFill="1" applyBorder="1" applyAlignment="1" applyProtection="1">
      <alignment horizontal="center"/>
      <protection hidden="1"/>
    </xf>
    <xf numFmtId="0" fontId="2" fillId="0" borderId="40" xfId="0" applyFont="1" applyFill="1" applyBorder="1" applyAlignment="1" applyProtection="1">
      <alignment horizontal="center"/>
      <protection hidden="1"/>
    </xf>
    <xf numFmtId="49" fontId="4" fillId="0" borderId="26" xfId="0" applyNumberFormat="1" applyFont="1" applyFill="1" applyBorder="1" applyAlignment="1" applyProtection="1">
      <alignment horizontal="right" wrapText="1"/>
      <protection hidden="1"/>
    </xf>
    <xf numFmtId="0" fontId="4" fillId="0" borderId="21" xfId="0" applyFont="1" applyFill="1" applyBorder="1" applyAlignment="1" applyProtection="1">
      <protection hidden="1"/>
    </xf>
    <xf numFmtId="0" fontId="4" fillId="33" borderId="21" xfId="0" applyFont="1" applyFill="1" applyBorder="1" applyAlignment="1" applyProtection="1">
      <protection hidden="1"/>
    </xf>
    <xf numFmtId="49" fontId="4" fillId="0" borderId="15" xfId="0" applyNumberFormat="1" applyFont="1" applyFill="1" applyBorder="1" applyAlignment="1" applyProtection="1">
      <alignment horizontal="right" wrapText="1"/>
      <protection hidden="1"/>
    </xf>
    <xf numFmtId="0" fontId="4" fillId="33" borderId="48" xfId="0" applyFont="1" applyFill="1" applyBorder="1" applyAlignment="1" applyProtection="1"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20" xfId="0" applyNumberFormat="1" applyFont="1" applyFill="1" applyBorder="1" applyAlignment="1" applyProtection="1">
      <alignment horizontal="center" vertical="center"/>
      <protection hidden="1"/>
    </xf>
    <xf numFmtId="2" fontId="2" fillId="36" borderId="17" xfId="0" applyNumberFormat="1" applyFont="1" applyFill="1" applyBorder="1" applyAlignment="1" applyProtection="1">
      <alignment horizontal="center" vertical="center"/>
      <protection locked="0"/>
    </xf>
    <xf numFmtId="2" fontId="2" fillId="24" borderId="20" xfId="0" applyNumberFormat="1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horizontal="right" vertical="center" wrapText="1"/>
      <protection hidden="1"/>
    </xf>
    <xf numFmtId="0" fontId="4" fillId="0" borderId="65" xfId="0" applyFont="1" applyFill="1" applyBorder="1" applyAlignment="1" applyProtection="1">
      <alignment horizontal="right" vertical="center" wrapText="1"/>
      <protection hidden="1"/>
    </xf>
    <xf numFmtId="2" fontId="2" fillId="36" borderId="20" xfId="0" applyNumberFormat="1" applyFont="1" applyFill="1" applyBorder="1" applyAlignment="1" applyProtection="1">
      <alignment horizontal="center" vertical="center"/>
      <protection locked="0"/>
    </xf>
    <xf numFmtId="2" fontId="8" fillId="37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left" wrapText="1"/>
      <protection hidden="1"/>
    </xf>
    <xf numFmtId="0" fontId="4" fillId="33" borderId="27" xfId="0" applyFont="1" applyFill="1" applyBorder="1" applyAlignment="1" applyProtection="1">
      <alignment horizontal="left" wrapText="1"/>
      <protection hidden="1"/>
    </xf>
    <xf numFmtId="0" fontId="4" fillId="33" borderId="66" xfId="0" applyFont="1" applyFill="1" applyBorder="1" applyAlignment="1" applyProtection="1">
      <alignment horizontal="left" wrapText="1"/>
      <protection hidden="1"/>
    </xf>
    <xf numFmtId="0" fontId="4" fillId="0" borderId="27" xfId="0" applyFont="1" applyFill="1" applyBorder="1" applyAlignment="1" applyProtection="1">
      <alignment horizontal="left" vertical="center" wrapText="1"/>
      <protection hidden="1"/>
    </xf>
    <xf numFmtId="0" fontId="4" fillId="0" borderId="66" xfId="0" applyFont="1" applyFill="1" applyBorder="1" applyAlignment="1" applyProtection="1">
      <alignment horizontal="left" vertical="center" wrapText="1"/>
      <protection hidden="1"/>
    </xf>
    <xf numFmtId="0" fontId="4" fillId="0" borderId="67" xfId="0" applyFont="1" applyFill="1" applyBorder="1" applyAlignment="1" applyProtection="1">
      <alignment horizontal="left" vertical="center" wrapText="1"/>
      <protection hidden="1"/>
    </xf>
    <xf numFmtId="0" fontId="4" fillId="0" borderId="68" xfId="0" applyFont="1" applyFill="1" applyBorder="1" applyAlignment="1" applyProtection="1">
      <alignment horizontal="left" vertical="center" wrapText="1"/>
      <protection hidden="1"/>
    </xf>
    <xf numFmtId="0" fontId="3" fillId="0" borderId="27" xfId="501" applyFont="1" applyFill="1" applyBorder="1" applyAlignment="1" applyProtection="1">
      <alignment horizontal="left" vertical="center" wrapText="1"/>
      <protection hidden="1"/>
    </xf>
    <xf numFmtId="0" fontId="4" fillId="0" borderId="69" xfId="0" applyFont="1" applyFill="1" applyBorder="1" applyAlignment="1" applyProtection="1">
      <alignment horizontal="left" vertical="center" wrapText="1"/>
      <protection hidden="1"/>
    </xf>
    <xf numFmtId="0" fontId="27" fillId="35" borderId="62" xfId="0" applyFont="1" applyFill="1" applyBorder="1" applyAlignment="1" applyProtection="1">
      <alignment horizontal="center" vertical="center" wrapText="1"/>
      <protection hidden="1"/>
    </xf>
    <xf numFmtId="166" fontId="2" fillId="0" borderId="18" xfId="0" applyNumberFormat="1" applyFont="1" applyFill="1" applyBorder="1" applyAlignment="1" applyProtection="1">
      <alignment horizontal="center"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166" fontId="3" fillId="0" borderId="41" xfId="0" applyNumberFormat="1" applyFont="1" applyFill="1" applyBorder="1" applyAlignment="1" applyProtection="1">
      <alignment horizontal="center" vertical="center"/>
      <protection hidden="1"/>
    </xf>
    <xf numFmtId="166" fontId="3" fillId="0" borderId="19" xfId="0" applyNumberFormat="1" applyFont="1" applyFill="1" applyBorder="1" applyAlignment="1" applyProtection="1">
      <alignment horizontal="center" vertical="center"/>
      <protection hidden="1"/>
    </xf>
    <xf numFmtId="166" fontId="3" fillId="0" borderId="70" xfId="0" applyNumberFormat="1" applyFont="1" applyFill="1" applyBorder="1" applyAlignment="1" applyProtection="1">
      <alignment horizontal="center" vertical="center"/>
      <protection hidden="1"/>
    </xf>
    <xf numFmtId="166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2" fillId="36" borderId="70" xfId="0" applyNumberFormat="1" applyFont="1" applyFill="1" applyBorder="1" applyAlignment="1" applyProtection="1">
      <alignment horizontal="center" vertical="center"/>
      <protection locked="0"/>
    </xf>
    <xf numFmtId="2" fontId="2" fillId="36" borderId="24" xfId="0" applyNumberFormat="1" applyFont="1" applyFill="1" applyBorder="1" applyAlignment="1" applyProtection="1">
      <alignment horizontal="center" vertical="center"/>
      <protection locked="0"/>
    </xf>
    <xf numFmtId="2" fontId="2" fillId="39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41" fillId="0" borderId="0" xfId="0" applyFont="1"/>
    <xf numFmtId="0" fontId="41" fillId="0" borderId="20" xfId="0" applyFont="1" applyBorder="1"/>
    <xf numFmtId="0" fontId="4" fillId="29" borderId="0" xfId="629" applyFont="1" applyFill="1" applyBorder="1" applyAlignment="1" applyProtection="1">
      <alignment horizontal="left" vertical="center"/>
      <protection hidden="1"/>
    </xf>
    <xf numFmtId="0" fontId="4" fillId="17" borderId="0" xfId="629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wrapText="1"/>
      <protection hidden="1"/>
    </xf>
    <xf numFmtId="0" fontId="0" fillId="0" borderId="0" xfId="0" applyBorder="1"/>
    <xf numFmtId="2" fontId="2" fillId="36" borderId="71" xfId="0" applyNumberFormat="1" applyFont="1" applyFill="1" applyBorder="1" applyAlignment="1" applyProtection="1">
      <alignment horizontal="center" vertical="center"/>
      <protection locked="0"/>
    </xf>
    <xf numFmtId="2" fontId="2" fillId="36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top" wrapText="1"/>
    </xf>
    <xf numFmtId="2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10" xfId="501" applyFont="1" applyFill="1" applyBorder="1" applyAlignment="1" applyProtection="1">
      <alignment horizontal="left" vertical="center" wrapText="1"/>
      <protection hidden="1"/>
    </xf>
    <xf numFmtId="0" fontId="3" fillId="0" borderId="72" xfId="501" applyFont="1" applyFill="1" applyBorder="1" applyAlignment="1" applyProtection="1">
      <alignment horizontal="left" vertical="center" wrapText="1"/>
      <protection hidden="1"/>
    </xf>
    <xf numFmtId="0" fontId="4" fillId="0" borderId="45" xfId="0" applyFont="1" applyFill="1" applyBorder="1" applyAlignment="1" applyProtection="1">
      <alignment vertical="center"/>
      <protection hidden="1"/>
    </xf>
    <xf numFmtId="2" fontId="2" fillId="36" borderId="48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left" wrapText="1"/>
      <protection hidden="1"/>
    </xf>
    <xf numFmtId="2" fontId="6" fillId="30" borderId="28" xfId="0" applyNumberFormat="1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2" fillId="33" borderId="21" xfId="0" applyFont="1" applyFill="1" applyBorder="1" applyAlignment="1" applyProtection="1">
      <alignment horizont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vertical="top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1" fontId="5" fillId="37" borderId="44" xfId="0" applyNumberFormat="1" applyFont="1" applyFill="1" applyBorder="1" applyAlignment="1" applyProtection="1">
      <alignment horizontal="center" vertical="center"/>
      <protection hidden="1"/>
    </xf>
    <xf numFmtId="1" fontId="2" fillId="24" borderId="34" xfId="0" applyNumberFormat="1" applyFont="1" applyFill="1" applyBorder="1" applyAlignment="1" applyProtection="1">
      <alignment vertical="center"/>
      <protection hidden="1"/>
    </xf>
    <xf numFmtId="1" fontId="2" fillId="24" borderId="0" xfId="0" applyNumberFormat="1" applyFont="1" applyFill="1" applyBorder="1" applyAlignment="1" applyProtection="1">
      <alignment vertical="center"/>
      <protection hidden="1"/>
    </xf>
    <xf numFmtId="1" fontId="2" fillId="24" borderId="20" xfId="0" applyNumberFormat="1" applyFont="1" applyFill="1" applyBorder="1" applyAlignment="1" applyProtection="1">
      <alignment vertical="center"/>
      <protection hidden="1"/>
    </xf>
    <xf numFmtId="1" fontId="5" fillId="37" borderId="47" xfId="0" applyNumberFormat="1" applyFont="1" applyFill="1" applyBorder="1" applyAlignment="1" applyProtection="1">
      <alignment horizontal="center" vertical="center"/>
      <protection hidden="1"/>
    </xf>
    <xf numFmtId="1" fontId="4" fillId="24" borderId="34" xfId="0" applyNumberFormat="1" applyFont="1" applyFill="1" applyBorder="1" applyAlignment="1" applyProtection="1">
      <alignment vertical="center"/>
      <protection hidden="1"/>
    </xf>
    <xf numFmtId="1" fontId="4" fillId="24" borderId="0" xfId="0" applyNumberFormat="1" applyFont="1" applyFill="1" applyBorder="1" applyAlignment="1" applyProtection="1">
      <alignment vertical="center"/>
      <protection hidden="1"/>
    </xf>
    <xf numFmtId="1" fontId="4" fillId="24" borderId="20" xfId="0" applyNumberFormat="1" applyFont="1" applyFill="1" applyBorder="1" applyAlignment="1" applyProtection="1">
      <alignment vertical="center"/>
      <protection hidden="1"/>
    </xf>
    <xf numFmtId="1" fontId="2" fillId="24" borderId="38" xfId="0" applyNumberFormat="1" applyFont="1" applyFill="1" applyBorder="1" applyAlignment="1" applyProtection="1">
      <alignment vertical="center"/>
      <protection hidden="1"/>
    </xf>
    <xf numFmtId="1" fontId="2" fillId="26" borderId="34" xfId="0" applyNumberFormat="1" applyFont="1" applyFill="1" applyBorder="1" applyAlignment="1" applyProtection="1">
      <alignment vertical="center"/>
      <protection hidden="1"/>
    </xf>
    <xf numFmtId="1" fontId="2" fillId="26" borderId="0" xfId="0" applyNumberFormat="1" applyFont="1" applyFill="1" applyBorder="1" applyAlignment="1" applyProtection="1">
      <alignment vertical="center"/>
      <protection hidden="1"/>
    </xf>
    <xf numFmtId="1" fontId="2" fillId="24" borderId="47" xfId="0" applyNumberFormat="1" applyFont="1" applyFill="1" applyBorder="1" applyAlignment="1" applyProtection="1">
      <alignment vertical="center"/>
      <protection hidden="1"/>
    </xf>
    <xf numFmtId="1" fontId="2" fillId="26" borderId="20" xfId="0" applyNumberFormat="1" applyFont="1" applyFill="1" applyBorder="1" applyAlignment="1" applyProtection="1">
      <alignment vertical="center"/>
      <protection hidden="1"/>
    </xf>
    <xf numFmtId="1" fontId="2" fillId="24" borderId="32" xfId="0" applyNumberFormat="1" applyFont="1" applyFill="1" applyBorder="1" applyAlignment="1" applyProtection="1">
      <alignment vertical="center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4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Border="1" applyAlignment="1" applyProtection="1">
      <alignment horizontal="center" vertical="top"/>
      <protection hidden="1"/>
    </xf>
    <xf numFmtId="1" fontId="2" fillId="0" borderId="0" xfId="0" applyNumberFormat="1" applyFont="1" applyFill="1" applyBorder="1" applyAlignment="1" applyProtection="1">
      <alignment horizontal="center" vertical="top" wrapText="1"/>
      <protection hidden="1"/>
    </xf>
    <xf numFmtId="1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left" vertical="center" wrapText="1"/>
      <protection hidden="1"/>
    </xf>
    <xf numFmtId="1" fontId="5" fillId="37" borderId="26" xfId="0" applyNumberFormat="1" applyFont="1" applyFill="1" applyBorder="1" applyAlignment="1" applyProtection="1">
      <alignment horizontal="center"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/>
    <xf numFmtId="0" fontId="44" fillId="0" borderId="0" xfId="0" applyFont="1"/>
    <xf numFmtId="0" fontId="44" fillId="0" borderId="0" xfId="0" applyFont="1" applyFill="1"/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2" fontId="44" fillId="0" borderId="10" xfId="0" applyNumberFormat="1" applyFont="1" applyBorder="1" applyAlignment="1">
      <alignment vertical="center" wrapText="1"/>
    </xf>
    <xf numFmtId="1" fontId="44" fillId="0" borderId="0" xfId="628" applyNumberFormat="1" applyFont="1" applyBorder="1"/>
    <xf numFmtId="1" fontId="44" fillId="0" borderId="0" xfId="0" applyNumberFormat="1" applyFont="1"/>
    <xf numFmtId="0" fontId="44" fillId="0" borderId="10" xfId="0" applyFont="1" applyBorder="1"/>
    <xf numFmtId="9" fontId="44" fillId="0" borderId="0" xfId="0" applyNumberFormat="1" applyFont="1"/>
    <xf numFmtId="0" fontId="45" fillId="0" borderId="65" xfId="0" applyFont="1" applyBorder="1" applyAlignment="1">
      <alignment horizontal="right"/>
    </xf>
    <xf numFmtId="169" fontId="47" fillId="49" borderId="10" xfId="631" applyNumberFormat="1" applyFont="1" applyFill="1" applyBorder="1" applyAlignment="1">
      <alignment horizontal="right"/>
    </xf>
    <xf numFmtId="169" fontId="44" fillId="0" borderId="10" xfId="631" applyNumberFormat="1" applyFont="1" applyBorder="1" applyAlignment="1">
      <alignment horizontal="right"/>
    </xf>
    <xf numFmtId="0" fontId="45" fillId="0" borderId="0" xfId="0" applyFont="1"/>
    <xf numFmtId="169" fontId="44" fillId="0" borderId="0" xfId="0" applyNumberFormat="1" applyFont="1" applyFill="1"/>
    <xf numFmtId="3" fontId="44" fillId="0" borderId="0" xfId="0" applyNumberFormat="1" applyFont="1" applyFill="1" applyBorder="1"/>
    <xf numFmtId="169" fontId="44" fillId="0" borderId="0" xfId="631" applyNumberFormat="1" applyFont="1" applyFill="1" applyBorder="1"/>
    <xf numFmtId="166" fontId="44" fillId="0" borderId="0" xfId="628" applyNumberFormat="1" applyFont="1" applyBorder="1"/>
    <xf numFmtId="0" fontId="44" fillId="0" borderId="0" xfId="0" applyFont="1" applyBorder="1"/>
    <xf numFmtId="0" fontId="45" fillId="0" borderId="28" xfId="0" applyFont="1" applyBorder="1" applyAlignment="1">
      <alignment vertical="center"/>
    </xf>
    <xf numFmtId="3" fontId="2" fillId="36" borderId="45" xfId="0" applyNumberFormat="1" applyFont="1" applyFill="1" applyBorder="1" applyAlignment="1" applyProtection="1">
      <alignment vertical="top"/>
      <protection locked="0"/>
    </xf>
    <xf numFmtId="1" fontId="5" fillId="37" borderId="15" xfId="0" applyNumberFormat="1" applyFont="1" applyFill="1" applyBorder="1" applyAlignment="1" applyProtection="1">
      <alignment horizontal="center" vertical="center"/>
      <protection hidden="1"/>
    </xf>
    <xf numFmtId="1" fontId="5" fillId="0" borderId="14" xfId="0" applyNumberFormat="1" applyFont="1" applyFill="1" applyBorder="1" applyAlignment="1" applyProtection="1">
      <alignment horizontal="center" vertical="center"/>
      <protection hidden="1"/>
    </xf>
    <xf numFmtId="1" fontId="2" fillId="26" borderId="32" xfId="0" applyNumberFormat="1" applyFont="1" applyFill="1" applyBorder="1" applyAlignment="1" applyProtection="1">
      <alignment vertical="center"/>
      <protection hidden="1"/>
    </xf>
    <xf numFmtId="0" fontId="2" fillId="26" borderId="38" xfId="0" applyFont="1" applyFill="1" applyBorder="1" applyAlignment="1" applyProtection="1">
      <alignment vertical="center"/>
      <protection hidden="1"/>
    </xf>
    <xf numFmtId="3" fontId="44" fillId="37" borderId="10" xfId="0" applyNumberFormat="1" applyFont="1" applyFill="1" applyBorder="1" applyAlignment="1">
      <alignment vertical="center" wrapText="1"/>
    </xf>
    <xf numFmtId="169" fontId="44" fillId="37" borderId="10" xfId="631" applyNumberFormat="1" applyFont="1" applyFill="1" applyBorder="1"/>
    <xf numFmtId="165" fontId="50" fillId="0" borderId="10" xfId="631" applyFont="1" applyFill="1" applyBorder="1"/>
    <xf numFmtId="3" fontId="5" fillId="37" borderId="10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/>
    <xf numFmtId="0" fontId="53" fillId="0" borderId="0" xfId="0" applyFont="1"/>
    <xf numFmtId="0" fontId="45" fillId="0" borderId="41" xfId="0" applyFont="1" applyBorder="1" applyAlignment="1">
      <alignment vertical="center"/>
    </xf>
    <xf numFmtId="169" fontId="45" fillId="0" borderId="74" xfId="631" applyNumberFormat="1" applyFont="1" applyBorder="1" applyAlignment="1">
      <alignment vertical="center" wrapText="1"/>
    </xf>
    <xf numFmtId="0" fontId="44" fillId="0" borderId="70" xfId="0" applyFont="1" applyBorder="1"/>
    <xf numFmtId="3" fontId="2" fillId="36" borderId="10" xfId="0" applyNumberFormat="1" applyFont="1" applyFill="1" applyBorder="1" applyAlignment="1" applyProtection="1">
      <alignment vertical="top"/>
      <protection locked="0"/>
    </xf>
    <xf numFmtId="4" fontId="2" fillId="36" borderId="10" xfId="0" applyNumberFormat="1" applyFont="1" applyFill="1" applyBorder="1" applyAlignment="1" applyProtection="1">
      <alignment vertical="top"/>
      <protection locked="0"/>
    </xf>
    <xf numFmtId="3" fontId="5" fillId="37" borderId="24" xfId="0" applyNumberFormat="1" applyFont="1" applyFill="1" applyBorder="1" applyAlignment="1" applyProtection="1">
      <alignment horizontal="right" vertical="center"/>
      <protection hidden="1"/>
    </xf>
    <xf numFmtId="0" fontId="45" fillId="0" borderId="71" xfId="0" applyFont="1" applyBorder="1"/>
    <xf numFmtId="169" fontId="45" fillId="0" borderId="30" xfId="631" applyNumberFormat="1" applyFont="1" applyBorder="1"/>
    <xf numFmtId="169" fontId="45" fillId="0" borderId="14" xfId="631" applyNumberFormat="1" applyFont="1" applyBorder="1"/>
    <xf numFmtId="0" fontId="49" fillId="0" borderId="41" xfId="0" applyFont="1" applyBorder="1"/>
    <xf numFmtId="0" fontId="49" fillId="0" borderId="74" xfId="0" applyFont="1" applyBorder="1"/>
    <xf numFmtId="0" fontId="45" fillId="0" borderId="19" xfId="0" applyFont="1" applyBorder="1"/>
    <xf numFmtId="3" fontId="2" fillId="36" borderId="24" xfId="0" applyNumberFormat="1" applyFont="1" applyFill="1" applyBorder="1" applyAlignment="1" applyProtection="1">
      <alignment vertical="top"/>
      <protection locked="0"/>
    </xf>
    <xf numFmtId="0" fontId="45" fillId="0" borderId="70" xfId="0" applyFont="1" applyBorder="1"/>
    <xf numFmtId="4" fontId="2" fillId="36" borderId="24" xfId="0" applyNumberFormat="1" applyFont="1" applyFill="1" applyBorder="1" applyAlignment="1" applyProtection="1">
      <alignment vertical="top"/>
      <protection locked="0"/>
    </xf>
    <xf numFmtId="4" fontId="44" fillId="0" borderId="24" xfId="0" applyNumberFormat="1" applyFont="1" applyBorder="1"/>
    <xf numFmtId="0" fontId="44" fillId="0" borderId="71" xfId="0" applyFont="1" applyBorder="1"/>
    <xf numFmtId="0" fontId="44" fillId="0" borderId="30" xfId="0" applyFont="1" applyBorder="1"/>
    <xf numFmtId="4" fontId="2" fillId="36" borderId="14" xfId="0" applyNumberFormat="1" applyFont="1" applyFill="1" applyBorder="1" applyAlignment="1" applyProtection="1">
      <alignment vertical="top"/>
      <protection locked="0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72" xfId="0" applyFont="1" applyFill="1" applyBorder="1" applyAlignment="1" applyProtection="1">
      <alignment horizontal="right" vertical="center" wrapText="1"/>
      <protection hidden="1"/>
    </xf>
    <xf numFmtId="2" fontId="6" fillId="30" borderId="34" xfId="0" applyNumberFormat="1" applyFont="1" applyFill="1" applyBorder="1" applyAlignment="1" applyProtection="1">
      <alignment horizontal="center"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8" fillId="37" borderId="45" xfId="0" applyNumberFormat="1" applyFont="1" applyFill="1" applyBorder="1" applyAlignment="1" applyProtection="1">
      <alignment horizontal="center" vertical="center"/>
    </xf>
    <xf numFmtId="2" fontId="8" fillId="36" borderId="48" xfId="0" applyNumberFormat="1" applyFont="1" applyFill="1" applyBorder="1" applyAlignment="1" applyProtection="1">
      <alignment horizontal="center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166" fontId="2" fillId="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40" xfId="0" applyNumberFormat="1" applyFont="1" applyFill="1" applyBorder="1" applyAlignment="1" applyProtection="1">
      <alignment horizontal="center" vertical="center"/>
      <protection hidden="1"/>
    </xf>
    <xf numFmtId="49" fontId="42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28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4" xfId="0" applyNumberFormat="1" applyFont="1" applyFill="1" applyBorder="1" applyAlignment="1" applyProtection="1">
      <alignment horizontal="right" vertical="center" wrapText="1"/>
      <protection hidden="1"/>
    </xf>
    <xf numFmtId="49" fontId="4" fillId="0" borderId="35" xfId="0" applyNumberFormat="1" applyFont="1" applyFill="1" applyBorder="1" applyAlignment="1" applyProtection="1">
      <alignment horizontal="right" vertical="center" wrapText="1"/>
      <protection hidden="1"/>
    </xf>
    <xf numFmtId="2" fontId="8" fillId="37" borderId="25" xfId="0" applyNumberFormat="1" applyFont="1" applyFill="1" applyBorder="1" applyAlignment="1" applyProtection="1">
      <alignment horizontal="center" vertical="center"/>
      <protection hidden="1"/>
    </xf>
    <xf numFmtId="1" fontId="5" fillId="0" borderId="51" xfId="0" applyNumberFormat="1" applyFont="1" applyFill="1" applyBorder="1" applyAlignment="1" applyProtection="1">
      <alignment horizontal="center" vertical="center"/>
      <protection hidden="1"/>
    </xf>
    <xf numFmtId="1" fontId="2" fillId="24" borderId="46" xfId="0" applyNumberFormat="1" applyFont="1" applyFill="1" applyBorder="1" applyAlignment="1" applyProtection="1">
      <alignment vertical="center"/>
      <protection hidden="1"/>
    </xf>
    <xf numFmtId="1" fontId="2" fillId="24" borderId="12" xfId="0" applyNumberFormat="1" applyFont="1" applyFill="1" applyBorder="1" applyAlignment="1" applyProtection="1">
      <alignment vertical="center"/>
      <protection hidden="1"/>
    </xf>
    <xf numFmtId="49" fontId="4" fillId="0" borderId="47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22" xfId="0" applyFont="1" applyFill="1" applyBorder="1" applyAlignment="1" applyProtection="1">
      <alignment horizontal="left" vertical="center" wrapText="1"/>
      <protection hidden="1"/>
    </xf>
    <xf numFmtId="0" fontId="45" fillId="0" borderId="75" xfId="0" applyFont="1" applyBorder="1" applyAlignment="1">
      <alignment vertical="center"/>
    </xf>
    <xf numFmtId="0" fontId="44" fillId="0" borderId="74" xfId="0" applyFont="1" applyBorder="1" applyAlignment="1">
      <alignment vertical="center" wrapText="1"/>
    </xf>
    <xf numFmtId="0" fontId="44" fillId="0" borderId="19" xfId="0" applyFont="1" applyBorder="1" applyAlignment="1">
      <alignment vertical="center" wrapText="1"/>
    </xf>
    <xf numFmtId="169" fontId="45" fillId="0" borderId="65" xfId="631" applyNumberFormat="1" applyFont="1" applyBorder="1" applyAlignment="1">
      <alignment horizontal="right" vertical="center" wrapText="1"/>
    </xf>
    <xf numFmtId="0" fontId="44" fillId="0" borderId="65" xfId="0" applyFont="1" applyBorder="1" applyAlignment="1">
      <alignment horizontal="right" wrapText="1"/>
    </xf>
    <xf numFmtId="0" fontId="44" fillId="0" borderId="57" xfId="0" applyFont="1" applyBorder="1" applyAlignment="1">
      <alignment horizontal="right" wrapText="1"/>
    </xf>
    <xf numFmtId="0" fontId="45" fillId="0" borderId="36" xfId="0" applyFont="1" applyBorder="1"/>
    <xf numFmtId="169" fontId="45" fillId="0" borderId="36" xfId="631" applyNumberFormat="1" applyFont="1" applyBorder="1"/>
    <xf numFmtId="0" fontId="45" fillId="0" borderId="56" xfId="0" applyFont="1" applyBorder="1"/>
    <xf numFmtId="0" fontId="45" fillId="0" borderId="76" xfId="0" applyFont="1" applyBorder="1" applyAlignment="1">
      <alignment horizontal="right"/>
    </xf>
    <xf numFmtId="0" fontId="45" fillId="0" borderId="58" xfId="0" applyFont="1" applyBorder="1" applyAlignment="1">
      <alignment horizontal="right"/>
    </xf>
    <xf numFmtId="0" fontId="45" fillId="0" borderId="47" xfId="0" applyFont="1" applyBorder="1"/>
    <xf numFmtId="0" fontId="45" fillId="0" borderId="57" xfId="0" applyFont="1" applyBorder="1" applyAlignment="1">
      <alignment horizontal="right"/>
    </xf>
    <xf numFmtId="0" fontId="47" fillId="49" borderId="12" xfId="0" applyFont="1" applyFill="1" applyBorder="1"/>
    <xf numFmtId="3" fontId="47" fillId="49" borderId="24" xfId="628" applyNumberFormat="1" applyFont="1" applyFill="1" applyBorder="1" applyAlignment="1">
      <alignment horizontal="right"/>
    </xf>
    <xf numFmtId="3" fontId="44" fillId="0" borderId="24" xfId="628" applyNumberFormat="1" applyFont="1" applyBorder="1" applyAlignment="1">
      <alignment horizontal="right"/>
    </xf>
    <xf numFmtId="3" fontId="2" fillId="36" borderId="48" xfId="0" applyNumberFormat="1" applyFont="1" applyFill="1" applyBorder="1" applyAlignment="1" applyProtection="1">
      <alignment vertical="top"/>
      <protection locked="0"/>
    </xf>
    <xf numFmtId="169" fontId="44" fillId="0" borderId="30" xfId="631" applyNumberFormat="1" applyFont="1" applyBorder="1" applyAlignment="1">
      <alignment horizontal="right"/>
    </xf>
    <xf numFmtId="3" fontId="44" fillId="0" borderId="14" xfId="628" applyNumberFormat="1" applyFont="1" applyBorder="1" applyAlignment="1">
      <alignment horizontal="right"/>
    </xf>
    <xf numFmtId="0" fontId="44" fillId="0" borderId="41" xfId="0" applyFont="1" applyBorder="1" applyAlignment="1">
      <alignment vertical="center"/>
    </xf>
    <xf numFmtId="0" fontId="45" fillId="0" borderId="74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4" fillId="0" borderId="70" xfId="0" applyFont="1" applyBorder="1" applyAlignment="1">
      <alignment vertical="center"/>
    </xf>
    <xf numFmtId="3" fontId="44" fillId="37" borderId="30" xfId="0" applyNumberFormat="1" applyFont="1" applyFill="1" applyBorder="1"/>
    <xf numFmtId="169" fontId="45" fillId="37" borderId="30" xfId="631" applyNumberFormat="1" applyFont="1" applyFill="1" applyBorder="1"/>
    <xf numFmtId="165" fontId="45" fillId="0" borderId="41" xfId="631" applyFont="1" applyBorder="1" applyAlignment="1">
      <alignment wrapText="1"/>
    </xf>
    <xf numFmtId="165" fontId="45" fillId="0" borderId="74" xfId="631" applyFont="1" applyBorder="1" applyAlignment="1">
      <alignment horizontal="right" wrapText="1"/>
    </xf>
    <xf numFmtId="0" fontId="45" fillId="0" borderId="19" xfId="631" applyNumberFormat="1" applyFont="1" applyBorder="1" applyAlignment="1">
      <alignment horizontal="right" wrapText="1"/>
    </xf>
    <xf numFmtId="165" fontId="44" fillId="0" borderId="70" xfId="631" applyFont="1" applyBorder="1"/>
    <xf numFmtId="165" fontId="50" fillId="0" borderId="10" xfId="631" applyFont="1" applyFill="1" applyBorder="1" applyAlignment="1">
      <alignment horizontal="right"/>
    </xf>
    <xf numFmtId="169" fontId="44" fillId="0" borderId="24" xfId="631" applyNumberFormat="1" applyFont="1" applyBorder="1"/>
    <xf numFmtId="0" fontId="44" fillId="0" borderId="26" xfId="0" applyFont="1" applyBorder="1" applyAlignment="1">
      <alignment vertical="center"/>
    </xf>
    <xf numFmtId="0" fontId="45" fillId="0" borderId="31" xfId="0" applyFont="1" applyBorder="1" applyAlignment="1">
      <alignment horizontal="right" vertical="center"/>
    </xf>
    <xf numFmtId="0" fontId="44" fillId="41" borderId="26" xfId="0" applyFont="1" applyFill="1" applyBorder="1" applyAlignment="1">
      <alignment vertical="center" wrapText="1"/>
    </xf>
    <xf numFmtId="9" fontId="47" fillId="42" borderId="28" xfId="631" applyNumberFormat="1" applyFont="1" applyFill="1" applyBorder="1" applyAlignment="1">
      <alignment horizontal="right" vertical="center" wrapText="1"/>
    </xf>
    <xf numFmtId="169" fontId="47" fillId="42" borderId="28" xfId="631" applyNumberFormat="1" applyFont="1" applyFill="1" applyBorder="1" applyAlignment="1">
      <alignment horizontal="right" vertical="center" wrapText="1"/>
    </xf>
    <xf numFmtId="169" fontId="47" fillId="42" borderId="31" xfId="631" applyNumberFormat="1" applyFont="1" applyFill="1" applyBorder="1" applyAlignment="1">
      <alignment horizontal="right" vertical="center" wrapText="1"/>
    </xf>
    <xf numFmtId="0" fontId="44" fillId="40" borderId="26" xfId="0" applyFont="1" applyFill="1" applyBorder="1" applyAlignment="1">
      <alignment vertical="center" wrapText="1"/>
    </xf>
    <xf numFmtId="0" fontId="44" fillId="43" borderId="26" xfId="0" applyFont="1" applyFill="1" applyBorder="1" applyAlignment="1">
      <alignment vertical="center" wrapText="1"/>
    </xf>
    <xf numFmtId="0" fontId="44" fillId="44" borderId="26" xfId="0" applyFont="1" applyFill="1" applyBorder="1" applyAlignment="1">
      <alignment vertical="center" wrapText="1"/>
    </xf>
    <xf numFmtId="0" fontId="44" fillId="45" borderId="26" xfId="0" applyFont="1" applyFill="1" applyBorder="1" applyAlignment="1">
      <alignment vertical="center" wrapText="1"/>
    </xf>
    <xf numFmtId="0" fontId="44" fillId="46" borderId="26" xfId="0" applyFont="1" applyFill="1" applyBorder="1" applyAlignment="1">
      <alignment vertical="center" wrapText="1"/>
    </xf>
    <xf numFmtId="0" fontId="44" fillId="25" borderId="26" xfId="0" applyFont="1" applyFill="1" applyBorder="1" applyAlignment="1">
      <alignment vertical="center" wrapText="1"/>
    </xf>
    <xf numFmtId="0" fontId="44" fillId="47" borderId="26" xfId="0" applyFont="1" applyFill="1" applyBorder="1" applyAlignment="1">
      <alignment vertical="center" wrapText="1"/>
    </xf>
    <xf numFmtId="0" fontId="44" fillId="38" borderId="26" xfId="0" applyFont="1" applyFill="1" applyBorder="1" applyAlignment="1">
      <alignment vertical="center" wrapText="1"/>
    </xf>
    <xf numFmtId="0" fontId="44" fillId="48" borderId="15" xfId="0" applyFont="1" applyFill="1" applyBorder="1" applyAlignment="1">
      <alignment vertical="center" wrapText="1"/>
    </xf>
    <xf numFmtId="9" fontId="47" fillId="42" borderId="13" xfId="631" applyNumberFormat="1" applyFont="1" applyFill="1" applyBorder="1" applyAlignment="1">
      <alignment horizontal="right" vertical="center" wrapText="1"/>
    </xf>
    <xf numFmtId="169" fontId="47" fillId="42" borderId="13" xfId="631" applyNumberFormat="1" applyFont="1" applyFill="1" applyBorder="1" applyAlignment="1">
      <alignment horizontal="right" vertical="center" wrapText="1"/>
    </xf>
    <xf numFmtId="169" fontId="47" fillId="42" borderId="49" xfId="631" applyNumberFormat="1" applyFont="1" applyFill="1" applyBorder="1" applyAlignment="1">
      <alignment horizontal="right" vertical="center" wrapText="1"/>
    </xf>
    <xf numFmtId="0" fontId="44" fillId="0" borderId="24" xfId="0" applyFont="1" applyBorder="1" applyAlignment="1">
      <alignment horizontal="right" vertical="center"/>
    </xf>
    <xf numFmtId="166" fontId="44" fillId="37" borderId="24" xfId="628" applyNumberFormat="1" applyFont="1" applyFill="1" applyBorder="1"/>
    <xf numFmtId="166" fontId="44" fillId="37" borderId="14" xfId="628" applyNumberFormat="1" applyFont="1" applyFill="1" applyBorder="1"/>
    <xf numFmtId="0" fontId="45" fillId="0" borderId="40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2" fontId="2" fillId="50" borderId="28" xfId="0" applyNumberFormat="1" applyFont="1" applyFill="1" applyBorder="1" applyAlignment="1" applyProtection="1">
      <alignment horizontal="center" vertical="center"/>
      <protection locked="0"/>
    </xf>
    <xf numFmtId="2" fontId="2" fillId="50" borderId="20" xfId="0" applyNumberFormat="1" applyFont="1" applyFill="1" applyBorder="1" applyAlignment="1" applyProtection="1">
      <alignment horizontal="center" vertical="center"/>
      <protection locked="0"/>
    </xf>
    <xf numFmtId="2" fontId="2" fillId="50" borderId="34" xfId="0" applyNumberFormat="1" applyFont="1" applyFill="1" applyBorder="1" applyAlignment="1" applyProtection="1">
      <alignment horizontal="center" vertical="center"/>
      <protection locked="0"/>
    </xf>
    <xf numFmtId="2" fontId="2" fillId="50" borderId="13" xfId="0" applyNumberFormat="1" applyFont="1" applyFill="1" applyBorder="1" applyAlignment="1" applyProtection="1">
      <alignment horizontal="center" vertical="center"/>
      <protection locked="0"/>
    </xf>
    <xf numFmtId="2" fontId="2" fillId="50" borderId="26" xfId="0" applyNumberFormat="1" applyFont="1" applyFill="1" applyBorder="1" applyAlignment="1" applyProtection="1">
      <alignment horizontal="center" vertical="center"/>
      <protection locked="0"/>
    </xf>
    <xf numFmtId="2" fontId="2" fillId="50" borderId="21" xfId="0" applyNumberFormat="1" applyFont="1" applyFill="1" applyBorder="1" applyAlignment="1" applyProtection="1">
      <alignment horizontal="center" vertical="center"/>
      <protection locked="0"/>
    </xf>
    <xf numFmtId="2" fontId="2" fillId="50" borderId="48" xfId="0" applyNumberFormat="1" applyFont="1" applyFill="1" applyBorder="1" applyAlignment="1" applyProtection="1">
      <alignment horizontal="center" vertical="center"/>
      <protection locked="0"/>
    </xf>
    <xf numFmtId="2" fontId="2" fillId="50" borderId="28" xfId="0" applyNumberFormat="1" applyFont="1" applyFill="1" applyBorder="1" applyAlignment="1" applyProtection="1">
      <alignment horizontal="center"/>
      <protection locked="0"/>
    </xf>
    <xf numFmtId="2" fontId="2" fillId="50" borderId="13" xfId="0" applyNumberFormat="1" applyFont="1" applyFill="1" applyBorder="1" applyAlignment="1" applyProtection="1">
      <alignment horizontal="center"/>
      <protection locked="0"/>
    </xf>
    <xf numFmtId="2" fontId="8" fillId="50" borderId="48" xfId="0" applyNumberFormat="1" applyFont="1" applyFill="1" applyBorder="1" applyAlignment="1" applyProtection="1">
      <alignment horizontal="center" vertical="center"/>
      <protection locked="0"/>
    </xf>
    <xf numFmtId="2" fontId="8" fillId="51" borderId="17" xfId="0" applyNumberFormat="1" applyFont="1" applyFill="1" applyBorder="1" applyAlignment="1" applyProtection="1">
      <alignment horizontal="center" vertical="center"/>
      <protection hidden="1"/>
    </xf>
    <xf numFmtId="2" fontId="8" fillId="51" borderId="21" xfId="0" applyNumberFormat="1" applyFont="1" applyFill="1" applyBorder="1" applyAlignment="1" applyProtection="1">
      <alignment horizontal="center" vertical="center"/>
      <protection hidden="1"/>
    </xf>
    <xf numFmtId="2" fontId="8" fillId="51" borderId="40" xfId="0" applyNumberFormat="1" applyFont="1" applyFill="1" applyBorder="1" applyAlignment="1" applyProtection="1">
      <alignment horizontal="center" vertical="center"/>
      <protection hidden="1"/>
    </xf>
    <xf numFmtId="2" fontId="2" fillId="5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top"/>
      <protection hidden="1"/>
    </xf>
    <xf numFmtId="166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2" fillId="26" borderId="47" xfId="0" applyNumberFormat="1" applyFont="1" applyFill="1" applyBorder="1" applyAlignment="1" applyProtection="1">
      <alignment vertical="center"/>
      <protection hidden="1"/>
    </xf>
    <xf numFmtId="49" fontId="2" fillId="39" borderId="28" xfId="0" applyNumberFormat="1" applyFont="1" applyFill="1" applyBorder="1" applyAlignment="1" applyProtection="1">
      <alignment horizontal="left" vertical="center"/>
      <protection locked="0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/>
      <protection hidden="1"/>
    </xf>
    <xf numFmtId="0" fontId="4" fillId="52" borderId="0" xfId="629" applyFont="1" applyFill="1" applyBorder="1" applyAlignment="1" applyProtection="1">
      <alignment horizontal="left" vertical="center" wrapText="1"/>
      <protection hidden="1"/>
    </xf>
    <xf numFmtId="0" fontId="4" fillId="53" borderId="0" xfId="629" applyFont="1" applyFill="1" applyBorder="1" applyAlignment="1" applyProtection="1">
      <alignment horizontal="left" vertical="center"/>
      <protection hidden="1"/>
    </xf>
    <xf numFmtId="0" fontId="4" fillId="53" borderId="0" xfId="629" applyFont="1" applyFill="1" applyBorder="1" applyAlignment="1" applyProtection="1">
      <alignment horizontal="left" vertical="center" wrapText="1"/>
      <protection hidden="1"/>
    </xf>
    <xf numFmtId="0" fontId="4" fillId="46" borderId="0" xfId="629" applyFont="1" applyFill="1" applyBorder="1" applyAlignment="1" applyProtection="1">
      <alignment horizontal="left" vertical="center"/>
      <protection hidden="1"/>
    </xf>
    <xf numFmtId="0" fontId="4" fillId="46" borderId="0" xfId="629" applyFont="1" applyFill="1" applyBorder="1" applyAlignment="1" applyProtection="1">
      <alignment horizontal="left" vertical="center" wrapText="1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0" fontId="4" fillId="0" borderId="42" xfId="630" applyFont="1" applyFill="1" applyBorder="1" applyAlignment="1" applyProtection="1">
      <alignment horizontal="center" vertical="center"/>
      <protection hidden="1"/>
    </xf>
    <xf numFmtId="0" fontId="4" fillId="0" borderId="47" xfId="0" applyFont="1" applyBorder="1" applyProtection="1">
      <protection hidden="1"/>
    </xf>
    <xf numFmtId="0" fontId="1" fillId="0" borderId="44" xfId="0" applyFont="1" applyBorder="1" applyProtection="1">
      <protection hidden="1"/>
    </xf>
    <xf numFmtId="0" fontId="1" fillId="0" borderId="43" xfId="0" applyFont="1" applyBorder="1" applyProtection="1">
      <protection hidden="1"/>
    </xf>
    <xf numFmtId="9" fontId="1" fillId="0" borderId="43" xfId="0" applyNumberFormat="1" applyFont="1" applyBorder="1" applyAlignment="1" applyProtection="1">
      <alignment horizontal="center" vertical="center"/>
      <protection hidden="1"/>
    </xf>
    <xf numFmtId="166" fontId="4" fillId="0" borderId="43" xfId="577" applyNumberFormat="1" applyFont="1" applyBorder="1" applyAlignment="1" applyProtection="1">
      <alignment horizontal="center" vertical="center"/>
      <protection hidden="1"/>
    </xf>
    <xf numFmtId="0" fontId="30" fillId="53" borderId="30" xfId="0" applyFont="1" applyFill="1" applyBorder="1" applyAlignment="1" applyProtection="1">
      <alignment horizontal="center" vertical="center"/>
      <protection hidden="1"/>
    </xf>
    <xf numFmtId="170" fontId="44" fillId="37" borderId="10" xfId="0" applyNumberFormat="1" applyFont="1" applyFill="1" applyBorder="1" applyAlignment="1">
      <alignment vertical="center" wrapText="1"/>
    </xf>
    <xf numFmtId="170" fontId="44" fillId="37" borderId="30" xfId="0" applyNumberFormat="1" applyFont="1" applyFill="1" applyBorder="1"/>
    <xf numFmtId="49" fontId="4" fillId="0" borderId="7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4" xfId="0" applyFont="1" applyFill="1" applyBorder="1" applyAlignment="1" applyProtection="1">
      <alignment horizontal="left" vertical="center" wrapText="1"/>
      <protection hidden="1"/>
    </xf>
    <xf numFmtId="164" fontId="44" fillId="0" borderId="0" xfId="0" applyNumberFormat="1" applyFont="1"/>
    <xf numFmtId="165" fontId="45" fillId="0" borderId="19" xfId="631" applyFont="1" applyBorder="1" applyAlignment="1">
      <alignment horizontal="right" wrapText="1"/>
    </xf>
    <xf numFmtId="3" fontId="5" fillId="37" borderId="14" xfId="0" applyNumberFormat="1" applyFont="1" applyFill="1" applyBorder="1" applyAlignment="1" applyProtection="1">
      <alignment horizontal="right" vertical="center"/>
      <protection hidden="1"/>
    </xf>
    <xf numFmtId="2" fontId="2" fillId="40" borderId="20" xfId="0" applyNumberFormat="1" applyFont="1" applyFill="1" applyBorder="1" applyAlignment="1" applyProtection="1">
      <alignment horizontal="center" vertical="center"/>
      <protection locked="0"/>
    </xf>
    <xf numFmtId="166" fontId="31" fillId="24" borderId="25" xfId="0" applyNumberFormat="1" applyFont="1" applyFill="1" applyBorder="1" applyAlignment="1" applyProtection="1">
      <alignment horizontal="center" vertical="center"/>
      <protection hidden="1"/>
    </xf>
    <xf numFmtId="166" fontId="31" fillId="24" borderId="17" xfId="0" applyNumberFormat="1" applyFont="1" applyFill="1" applyBorder="1" applyAlignment="1" applyProtection="1">
      <alignment horizontal="center" vertical="center"/>
      <protection hidden="1"/>
    </xf>
    <xf numFmtId="166" fontId="31" fillId="24" borderId="16" xfId="0" applyNumberFormat="1" applyFont="1" applyFill="1" applyBorder="1" applyAlignment="1" applyProtection="1">
      <alignment horizontal="center" vertical="center"/>
      <protection hidden="1"/>
    </xf>
    <xf numFmtId="166" fontId="3" fillId="37" borderId="26" xfId="0" applyNumberFormat="1" applyFont="1" applyFill="1" applyBorder="1" applyAlignment="1" applyProtection="1">
      <alignment horizontal="center" vertical="center"/>
      <protection hidden="1"/>
    </xf>
    <xf numFmtId="166" fontId="3" fillId="37" borderId="12" xfId="0" applyNumberFormat="1" applyFont="1" applyFill="1" applyBorder="1" applyAlignment="1" applyProtection="1">
      <alignment horizontal="center" vertical="center"/>
      <protection hidden="1"/>
    </xf>
    <xf numFmtId="166" fontId="3" fillId="37" borderId="47" xfId="0" applyNumberFormat="1" applyFont="1" applyFill="1" applyBorder="1" applyAlignment="1" applyProtection="1">
      <alignment horizontal="center" vertical="center"/>
      <protection hidden="1"/>
    </xf>
    <xf numFmtId="166" fontId="3" fillId="37" borderId="44" xfId="0" applyNumberFormat="1" applyFont="1" applyFill="1" applyBorder="1" applyAlignment="1" applyProtection="1">
      <alignment horizontal="center" vertical="center"/>
      <protection hidden="1"/>
    </xf>
    <xf numFmtId="166" fontId="3" fillId="37" borderId="46" xfId="0" applyNumberFormat="1" applyFont="1" applyFill="1" applyBorder="1" applyAlignment="1" applyProtection="1">
      <alignment horizontal="center" vertical="center"/>
      <protection hidden="1"/>
    </xf>
    <xf numFmtId="166" fontId="31" fillId="24" borderId="34" xfId="0" applyNumberFormat="1" applyFont="1" applyFill="1" applyBorder="1" applyAlignment="1" applyProtection="1">
      <alignment horizontal="center" vertical="center"/>
      <protection hidden="1"/>
    </xf>
    <xf numFmtId="166" fontId="31" fillId="24" borderId="0" xfId="0" applyNumberFormat="1" applyFont="1" applyFill="1" applyBorder="1" applyAlignment="1" applyProtection="1">
      <alignment horizontal="center" vertical="center"/>
      <protection hidden="1"/>
    </xf>
    <xf numFmtId="166" fontId="31" fillId="24" borderId="38" xfId="0" applyNumberFormat="1" applyFont="1" applyFill="1" applyBorder="1" applyAlignment="1" applyProtection="1">
      <alignment horizontal="center" vertical="center"/>
      <protection hidden="1"/>
    </xf>
    <xf numFmtId="166" fontId="31" fillId="24" borderId="20" xfId="0" applyNumberFormat="1" applyFont="1" applyFill="1" applyBorder="1" applyAlignment="1" applyProtection="1">
      <alignment horizontal="center" vertical="center"/>
      <protection hidden="1"/>
    </xf>
    <xf numFmtId="166" fontId="3" fillId="37" borderId="15" xfId="0" applyNumberFormat="1" applyFont="1" applyFill="1" applyBorder="1" applyAlignment="1" applyProtection="1">
      <alignment horizontal="center" vertical="center"/>
      <protection hidden="1"/>
    </xf>
    <xf numFmtId="2" fontId="8" fillId="37" borderId="70" xfId="0" applyNumberFormat="1" applyFont="1" applyFill="1" applyBorder="1" applyAlignment="1" applyProtection="1">
      <alignment horizontal="center" vertical="center"/>
      <protection hidden="1"/>
    </xf>
    <xf numFmtId="2" fontId="8" fillId="37" borderId="10" xfId="0" applyNumberFormat="1" applyFont="1" applyFill="1" applyBorder="1" applyAlignment="1" applyProtection="1">
      <alignment horizontal="center" vertical="center"/>
      <protection hidden="1"/>
    </xf>
    <xf numFmtId="2" fontId="8" fillId="37" borderId="24" xfId="0" applyNumberFormat="1" applyFont="1" applyFill="1" applyBorder="1" applyAlignment="1" applyProtection="1">
      <alignment horizontal="center" vertical="center"/>
      <protection hidden="1"/>
    </xf>
    <xf numFmtId="2" fontId="8" fillId="37" borderId="71" xfId="0" applyNumberFormat="1" applyFont="1" applyFill="1" applyBorder="1" applyAlignment="1" applyProtection="1">
      <alignment horizontal="center" vertical="center"/>
      <protection hidden="1"/>
    </xf>
    <xf numFmtId="2" fontId="8" fillId="37" borderId="30" xfId="0" applyNumberFormat="1" applyFont="1" applyFill="1" applyBorder="1" applyAlignment="1" applyProtection="1">
      <alignment horizontal="center" vertical="center"/>
      <protection hidden="1"/>
    </xf>
    <xf numFmtId="2" fontId="8" fillId="37" borderId="14" xfId="0" applyNumberFormat="1" applyFont="1" applyFill="1" applyBorder="1" applyAlignment="1" applyProtection="1">
      <alignment horizontal="center" vertical="center"/>
      <protection hidden="1"/>
    </xf>
    <xf numFmtId="2" fontId="2" fillId="36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/>
    <xf numFmtId="2" fontId="6" fillId="3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60" xfId="0" applyBorder="1"/>
    <xf numFmtId="0" fontId="56" fillId="0" borderId="0" xfId="0" applyFont="1"/>
    <xf numFmtId="0" fontId="45" fillId="0" borderId="10" xfId="0" applyFont="1" applyBorder="1"/>
    <xf numFmtId="0" fontId="44" fillId="54" borderId="56" xfId="0" applyFont="1" applyFill="1" applyBorder="1"/>
    <xf numFmtId="0" fontId="44" fillId="54" borderId="81" xfId="0" applyFont="1" applyFill="1" applyBorder="1"/>
    <xf numFmtId="0" fontId="44" fillId="54" borderId="68" xfId="0" applyFont="1" applyFill="1" applyBorder="1" applyAlignment="1">
      <alignment horizontal="center"/>
    </xf>
    <xf numFmtId="0" fontId="44" fillId="54" borderId="34" xfId="0" applyFont="1" applyFill="1" applyBorder="1" applyAlignment="1">
      <alignment horizontal="center"/>
    </xf>
    <xf numFmtId="0" fontId="44" fillId="54" borderId="73" xfId="0" applyFont="1" applyFill="1" applyBorder="1" applyAlignment="1">
      <alignment horizontal="center"/>
    </xf>
    <xf numFmtId="0" fontId="44" fillId="54" borderId="18" xfId="0" applyFont="1" applyFill="1" applyBorder="1" applyAlignment="1">
      <alignment horizontal="center"/>
    </xf>
    <xf numFmtId="0" fontId="44" fillId="54" borderId="75" xfId="0" applyFont="1" applyFill="1" applyBorder="1"/>
    <xf numFmtId="0" fontId="44" fillId="54" borderId="67" xfId="0" applyFont="1" applyFill="1" applyBorder="1" applyAlignment="1">
      <alignment horizontal="center"/>
    </xf>
    <xf numFmtId="0" fontId="44" fillId="54" borderId="20" xfId="0" applyFont="1" applyFill="1" applyBorder="1" applyAlignment="1">
      <alignment horizontal="center"/>
    </xf>
    <xf numFmtId="0" fontId="44" fillId="54" borderId="78" xfId="0" applyFont="1" applyFill="1" applyBorder="1" applyAlignment="1">
      <alignment horizontal="center"/>
    </xf>
    <xf numFmtId="0" fontId="44" fillId="54" borderId="29" xfId="0" applyFont="1" applyFill="1" applyBorder="1" applyAlignment="1">
      <alignment horizontal="center"/>
    </xf>
    <xf numFmtId="0" fontId="44" fillId="0" borderId="15" xfId="0" applyFont="1" applyBorder="1"/>
    <xf numFmtId="0" fontId="44" fillId="0" borderId="27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4" fillId="0" borderId="35" xfId="0" applyFont="1" applyFill="1" applyBorder="1" applyAlignment="1">
      <alignment horizontal="center"/>
    </xf>
    <xf numFmtId="2" fontId="44" fillId="0" borderId="10" xfId="0" applyNumberFormat="1" applyFont="1" applyFill="1" applyBorder="1" applyAlignment="1">
      <alignment horizontal="right"/>
    </xf>
    <xf numFmtId="2" fontId="44" fillId="0" borderId="65" xfId="0" applyNumberFormat="1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2" fontId="44" fillId="0" borderId="10" xfId="0" applyNumberFormat="1" applyFont="1" applyFill="1" applyBorder="1"/>
    <xf numFmtId="2" fontId="44" fillId="0" borderId="10" xfId="0" applyNumberFormat="1" applyFont="1" applyFill="1" applyBorder="1" applyAlignment="1">
      <alignment horizontal="center"/>
    </xf>
    <xf numFmtId="0" fontId="45" fillId="54" borderId="28" xfId="0" applyFont="1" applyFill="1" applyBorder="1"/>
    <xf numFmtId="0" fontId="45" fillId="54" borderId="35" xfId="0" applyFont="1" applyFill="1" applyBorder="1" applyAlignment="1">
      <alignment horizontal="center"/>
    </xf>
    <xf numFmtId="0" fontId="44" fillId="33" borderId="35" xfId="0" applyFont="1" applyFill="1" applyBorder="1"/>
    <xf numFmtId="0" fontId="29" fillId="0" borderId="10" xfId="0" applyFont="1" applyBorder="1"/>
    <xf numFmtId="0" fontId="29" fillId="0" borderId="10" xfId="0" applyFont="1" applyFill="1" applyBorder="1"/>
    <xf numFmtId="0" fontId="29" fillId="38" borderId="10" xfId="0" applyFont="1" applyFill="1" applyBorder="1" applyAlignment="1">
      <alignment horizontal="center"/>
    </xf>
    <xf numFmtId="166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0" xfId="0" applyFont="1"/>
    <xf numFmtId="0" fontId="2" fillId="33" borderId="21" xfId="0" applyFont="1" applyFill="1" applyBorder="1" applyAlignment="1" applyProtection="1">
      <alignment horizontal="center" vertical="center"/>
      <protection hidden="1"/>
    </xf>
    <xf numFmtId="0" fontId="4" fillId="33" borderId="27" xfId="0" applyFont="1" applyFill="1" applyBorder="1" applyAlignment="1" applyProtection="1">
      <alignment horizontal="left" vertical="center" wrapText="1"/>
      <protection hidden="1"/>
    </xf>
    <xf numFmtId="0" fontId="4" fillId="33" borderId="21" xfId="0" applyFont="1" applyFill="1" applyBorder="1" applyAlignment="1" applyProtection="1">
      <alignment vertical="center"/>
      <protection hidden="1"/>
    </xf>
    <xf numFmtId="0" fontId="4" fillId="33" borderId="66" xfId="0" applyFont="1" applyFill="1" applyBorder="1" applyAlignment="1" applyProtection="1">
      <alignment horizontal="left" vertical="center" wrapText="1"/>
      <protection hidden="1"/>
    </xf>
    <xf numFmtId="0" fontId="4" fillId="33" borderId="48" xfId="0" applyFont="1" applyFill="1" applyBorder="1" applyAlignment="1" applyProtection="1">
      <alignment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2" fontId="6" fillId="30" borderId="31" xfId="0" applyNumberFormat="1" applyFont="1" applyFill="1" applyBorder="1" applyAlignment="1" applyProtection="1">
      <alignment horizontal="center" vertical="center"/>
      <protection hidden="1"/>
    </xf>
    <xf numFmtId="2" fontId="6" fillId="30" borderId="40" xfId="0" applyNumberFormat="1" applyFont="1" applyFill="1" applyBorder="1" applyAlignment="1" applyProtection="1">
      <alignment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2" fontId="6" fillId="30" borderId="45" xfId="0" applyNumberFormat="1" applyFont="1" applyFill="1" applyBorder="1" applyAlignment="1" applyProtection="1">
      <alignment vertical="center" wrapText="1"/>
      <protection hidden="1"/>
    </xf>
    <xf numFmtId="2" fontId="6" fillId="30" borderId="17" xfId="0" applyNumberFormat="1" applyFont="1" applyFill="1" applyBorder="1" applyAlignment="1" applyProtection="1">
      <alignment vertical="center" wrapText="1"/>
      <protection hidden="1"/>
    </xf>
    <xf numFmtId="2" fontId="2" fillId="24" borderId="38" xfId="0" applyNumberFormat="1" applyFont="1" applyFill="1" applyBorder="1" applyAlignment="1" applyProtection="1">
      <alignment vertical="center"/>
      <protection hidden="1"/>
    </xf>
    <xf numFmtId="0" fontId="4" fillId="24" borderId="28" xfId="0" applyFont="1" applyFill="1" applyBorder="1" applyAlignment="1" applyProtection="1">
      <alignment vertical="center"/>
      <protection hidden="1"/>
    </xf>
    <xf numFmtId="0" fontId="3" fillId="0" borderId="37" xfId="0" applyFont="1" applyFill="1" applyBorder="1" applyAlignment="1" applyProtection="1">
      <alignment vertical="center"/>
      <protection hidden="1"/>
    </xf>
    <xf numFmtId="0" fontId="3" fillId="0" borderId="23" xfId="0" applyFont="1" applyFill="1" applyBorder="1" applyAlignment="1" applyProtection="1">
      <alignment vertical="center"/>
      <protection hidden="1"/>
    </xf>
    <xf numFmtId="0" fontId="3" fillId="0" borderId="39" xfId="0" applyFont="1" applyFill="1" applyBorder="1" applyAlignment="1" applyProtection="1">
      <alignment vertical="center"/>
      <protection hidden="1"/>
    </xf>
    <xf numFmtId="0" fontId="59" fillId="0" borderId="0" xfId="0" applyFont="1"/>
    <xf numFmtId="3" fontId="44" fillId="33" borderId="24" xfId="628" applyNumberFormat="1" applyFont="1" applyFill="1" applyBorder="1" applyAlignment="1">
      <alignment horizontal="right"/>
    </xf>
    <xf numFmtId="0" fontId="60" fillId="0" borderId="0" xfId="0" applyFont="1"/>
    <xf numFmtId="169" fontId="44" fillId="33" borderId="10" xfId="631" applyNumberFormat="1" applyFont="1" applyFill="1" applyBorder="1" applyAlignment="1">
      <alignment horizontal="right"/>
    </xf>
    <xf numFmtId="0" fontId="54" fillId="35" borderId="14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3" xfId="0" applyFont="1" applyBorder="1" applyAlignment="1" applyProtection="1">
      <alignment horizontal="left" vertical="center"/>
      <protection hidden="1"/>
    </xf>
    <xf numFmtId="0" fontId="27" fillId="35" borderId="0" xfId="0" applyFont="1" applyFill="1" applyProtection="1">
      <protection hidden="1"/>
    </xf>
    <xf numFmtId="0" fontId="4" fillId="0" borderId="26" xfId="0" applyFont="1" applyBorder="1" applyAlignment="1" applyProtection="1">
      <alignment wrapText="1"/>
      <protection hidden="1"/>
    </xf>
    <xf numFmtId="0" fontId="35" fillId="0" borderId="28" xfId="0" applyFont="1" applyBorder="1" applyAlignment="1" applyProtection="1">
      <alignment wrapText="1"/>
      <protection hidden="1"/>
    </xf>
    <xf numFmtId="0" fontId="35" fillId="0" borderId="31" xfId="0" applyFont="1" applyBorder="1" applyAlignment="1" applyProtection="1">
      <alignment wrapText="1"/>
      <protection hidden="1"/>
    </xf>
    <xf numFmtId="0" fontId="4" fillId="0" borderId="26" xfId="0" applyFont="1" applyBorder="1" applyProtection="1">
      <protection hidden="1"/>
    </xf>
    <xf numFmtId="0" fontId="4" fillId="0" borderId="28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36" fillId="0" borderId="0" xfId="0" applyFont="1" applyAlignment="1" applyProtection="1">
      <alignment vertical="top" wrapText="1"/>
      <protection hidden="1"/>
    </xf>
    <xf numFmtId="0" fontId="36" fillId="0" borderId="0" xfId="0" applyFont="1" applyAlignment="1" applyProtection="1">
      <alignment horizontal="left" vertical="center" wrapText="1"/>
      <protection hidden="1"/>
    </xf>
    <xf numFmtId="0" fontId="1" fillId="36" borderId="63" xfId="0" applyFont="1" applyFill="1" applyBorder="1" applyAlignment="1" applyProtection="1">
      <alignment horizontal="left" vertical="center"/>
      <protection locked="0"/>
    </xf>
    <xf numFmtId="0" fontId="1" fillId="36" borderId="64" xfId="0" applyFont="1" applyFill="1" applyBorder="1" applyAlignment="1" applyProtection="1">
      <alignment horizontal="left" vertical="center"/>
      <protection locked="0"/>
    </xf>
    <xf numFmtId="0" fontId="1" fillId="0" borderId="64" xfId="0" applyFont="1" applyBorder="1" applyAlignment="1" applyProtection="1">
      <alignment horizontal="left" vertical="center"/>
      <protection hidden="1"/>
    </xf>
    <xf numFmtId="0" fontId="36" fillId="0" borderId="64" xfId="0" applyFont="1" applyBorder="1" applyAlignment="1" applyProtection="1">
      <alignment horizontal="left" vertical="center" wrapText="1"/>
      <protection hidden="1"/>
    </xf>
    <xf numFmtId="0" fontId="27" fillId="35" borderId="0" xfId="0" applyFont="1" applyFill="1" applyAlignment="1" applyProtection="1">
      <alignment horizontal="left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2" fillId="36" borderId="64" xfId="0" applyFont="1" applyFill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hidden="1"/>
    </xf>
    <xf numFmtId="49" fontId="2" fillId="0" borderId="64" xfId="0" applyNumberFormat="1" applyFont="1" applyBorder="1" applyAlignment="1" applyProtection="1">
      <alignment horizontal="left" vertical="center" wrapText="1"/>
      <protection hidden="1"/>
    </xf>
    <xf numFmtId="0" fontId="4" fillId="0" borderId="44" xfId="0" applyFont="1" applyBorder="1" applyAlignment="1" applyProtection="1">
      <alignment horizontal="left" vertical="center" wrapText="1"/>
      <protection hidden="1"/>
    </xf>
    <xf numFmtId="0" fontId="4" fillId="0" borderId="43" xfId="0" applyFont="1" applyBorder="1" applyAlignment="1" applyProtection="1">
      <alignment horizontal="left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8" xfId="0" applyFont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4" fillId="0" borderId="28" xfId="630" applyFont="1" applyFill="1" applyBorder="1" applyAlignment="1" applyProtection="1">
      <alignment horizontal="center" vertical="center"/>
      <protection hidden="1"/>
    </xf>
    <xf numFmtId="0" fontId="4" fillId="0" borderId="31" xfId="630" applyFont="1" applyFill="1" applyBorder="1" applyAlignment="1" applyProtection="1">
      <alignment horizontal="center" vertical="center"/>
      <protection hidden="1"/>
    </xf>
    <xf numFmtId="2" fontId="6" fillId="30" borderId="45" xfId="0" applyNumberFormat="1" applyFont="1" applyFill="1" applyBorder="1" applyAlignment="1" applyProtection="1">
      <alignment horizontal="center" vertical="center"/>
      <protection hidden="1"/>
    </xf>
    <xf numFmtId="2" fontId="6" fillId="30" borderId="25" xfId="0" applyNumberFormat="1" applyFont="1" applyFill="1" applyBorder="1" applyAlignment="1" applyProtection="1">
      <alignment horizontal="center" vertical="center"/>
      <protection hidden="1"/>
    </xf>
    <xf numFmtId="2" fontId="6" fillId="30" borderId="17" xfId="0" applyNumberFormat="1" applyFont="1" applyFill="1" applyBorder="1" applyAlignment="1" applyProtection="1">
      <alignment horizontal="center" vertical="center"/>
      <protection hidden="1"/>
    </xf>
    <xf numFmtId="2" fontId="6" fillId="30" borderId="18" xfId="0" applyNumberFormat="1" applyFont="1" applyFill="1" applyBorder="1" applyAlignment="1" applyProtection="1">
      <alignment horizontal="center" vertical="center"/>
      <protection hidden="1"/>
    </xf>
    <xf numFmtId="2" fontId="6" fillId="30" borderId="23" xfId="0" applyNumberFormat="1" applyFont="1" applyFill="1" applyBorder="1" applyAlignment="1" applyProtection="1">
      <alignment horizontal="center" vertical="center"/>
      <protection hidden="1"/>
    </xf>
    <xf numFmtId="2" fontId="6" fillId="3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left" vertical="center" wrapText="1"/>
      <protection hidden="1"/>
    </xf>
    <xf numFmtId="0" fontId="2" fillId="0" borderId="31" xfId="0" applyFont="1" applyFill="1" applyBorder="1" applyAlignment="1" applyProtection="1">
      <alignment horizontal="left" vertical="center" wrapText="1"/>
      <protection hidden="1"/>
    </xf>
    <xf numFmtId="49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7" xfId="0" applyFont="1" applyFill="1" applyBorder="1" applyAlignment="1" applyProtection="1">
      <alignment horizontal="left" vertical="center" wrapText="1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2" fillId="0" borderId="34" xfId="0" applyFont="1" applyFill="1" applyBorder="1" applyAlignment="1" applyProtection="1">
      <alignment horizontal="left" vertical="center" wrapText="1"/>
      <protection hidden="1"/>
    </xf>
    <xf numFmtId="0" fontId="2" fillId="0" borderId="46" xfId="0" applyFont="1" applyFill="1" applyBorder="1" applyAlignment="1" applyProtection="1">
      <alignment horizontal="left" vertical="center" wrapText="1"/>
      <protection hidden="1"/>
    </xf>
    <xf numFmtId="0" fontId="2" fillId="0" borderId="73" xfId="0" applyFont="1" applyFill="1" applyBorder="1" applyAlignment="1" applyProtection="1">
      <alignment horizontal="left" vertical="center" wrapText="1"/>
      <protection hidden="1"/>
    </xf>
    <xf numFmtId="2" fontId="6" fillId="30" borderId="21" xfId="0" applyNumberFormat="1" applyFont="1" applyFill="1" applyBorder="1" applyAlignment="1" applyProtection="1">
      <alignment horizontal="center" vertical="center"/>
      <protection hidden="1"/>
    </xf>
    <xf numFmtId="2" fontId="6" fillId="30" borderId="48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left" vertical="center" wrapText="1"/>
      <protection hidden="1"/>
    </xf>
    <xf numFmtId="2" fontId="3" fillId="0" borderId="77" xfId="0" applyNumberFormat="1" applyFont="1" applyFill="1" applyBorder="1" applyAlignment="1" applyProtection="1">
      <alignment horizontal="center" vertical="center"/>
      <protection hidden="1"/>
    </xf>
    <xf numFmtId="2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0" fillId="0" borderId="60" xfId="0" applyBorder="1" applyAlignment="1">
      <alignment horizontal="center" vertical="center"/>
    </xf>
    <xf numFmtId="2" fontId="3" fillId="0" borderId="58" xfId="0" applyNumberFormat="1" applyFont="1" applyFill="1" applyBorder="1" applyAlignment="1" applyProtection="1">
      <alignment horizontal="center" vertical="center"/>
      <protection hidden="1"/>
    </xf>
    <xf numFmtId="2" fontId="3" fillId="0" borderId="51" xfId="0" applyNumberFormat="1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>
      <alignment horizontal="center" vertical="center"/>
    </xf>
    <xf numFmtId="2" fontId="3" fillId="0" borderId="59" xfId="0" applyNumberFormat="1" applyFont="1" applyFill="1" applyBorder="1" applyAlignment="1" applyProtection="1">
      <alignment horizontal="center" vertical="center"/>
      <protection hidden="1"/>
    </xf>
    <xf numFmtId="2" fontId="3" fillId="0" borderId="55" xfId="0" applyNumberFormat="1" applyFont="1" applyFill="1" applyBorder="1" applyAlignment="1" applyProtection="1">
      <alignment horizontal="center" vertical="center"/>
      <protection hidden="1"/>
    </xf>
    <xf numFmtId="2" fontId="6" fillId="30" borderId="31" xfId="0" applyNumberFormat="1" applyFont="1" applyFill="1" applyBorder="1" applyAlignment="1" applyProtection="1">
      <alignment horizontal="center" vertical="center"/>
      <protection hidden="1"/>
    </xf>
    <xf numFmtId="2" fontId="3" fillId="0" borderId="11" xfId="0" applyNumberFormat="1" applyFont="1" applyFill="1" applyBorder="1" applyAlignment="1" applyProtection="1">
      <alignment horizontal="center" vertical="center"/>
      <protection hidden="1"/>
    </xf>
    <xf numFmtId="2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hidden="1"/>
    </xf>
    <xf numFmtId="166" fontId="3" fillId="0" borderId="11" xfId="0" applyNumberFormat="1" applyFont="1" applyFill="1" applyBorder="1" applyAlignment="1" applyProtection="1">
      <alignment horizontal="center" vertical="center"/>
      <protection hidden="1"/>
    </xf>
    <xf numFmtId="166" fontId="3" fillId="0" borderId="25" xfId="0" applyNumberFormat="1" applyFont="1" applyFill="1" applyBorder="1" applyAlignment="1" applyProtection="1">
      <alignment horizontal="center" vertical="center"/>
      <protection hidden="1"/>
    </xf>
    <xf numFmtId="166" fontId="3" fillId="0" borderId="16" xfId="0" applyNumberFormat="1" applyFont="1" applyFill="1" applyBorder="1" applyAlignment="1" applyProtection="1">
      <alignment horizontal="center" vertical="center"/>
      <protection hidden="1"/>
    </xf>
    <xf numFmtId="2" fontId="6" fillId="30" borderId="49" xfId="0" applyNumberFormat="1" applyFont="1" applyFill="1" applyBorder="1" applyAlignment="1" applyProtection="1">
      <alignment horizontal="center" vertical="center"/>
      <protection hidden="1"/>
    </xf>
    <xf numFmtId="49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2" fontId="6" fillId="32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Fill="1" applyBorder="1" applyAlignment="1" applyProtection="1">
      <alignment horizontal="left" vertical="center" wrapText="1"/>
      <protection hidden="1"/>
    </xf>
    <xf numFmtId="0" fontId="2" fillId="0" borderId="43" xfId="0" applyFont="1" applyFill="1" applyBorder="1" applyAlignment="1" applyProtection="1">
      <alignment horizontal="left" vertical="center" wrapText="1"/>
      <protection hidden="1"/>
    </xf>
    <xf numFmtId="49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2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46" xfId="0" applyNumberFormat="1" applyFont="1" applyFill="1" applyBorder="1" applyAlignment="1" applyProtection="1">
      <alignment horizontal="left" vertical="top" wrapText="1"/>
      <protection locked="0"/>
    </xf>
    <xf numFmtId="49" fontId="4" fillId="36" borderId="34" xfId="0" applyNumberFormat="1" applyFont="1" applyFill="1" applyBorder="1" applyAlignment="1" applyProtection="1">
      <alignment horizontal="left" vertical="top" wrapText="1"/>
      <protection locked="0"/>
    </xf>
    <xf numFmtId="49" fontId="4" fillId="36" borderId="18" xfId="0" applyNumberFormat="1" applyFont="1" applyFill="1" applyBorder="1" applyAlignment="1" applyProtection="1">
      <alignment horizontal="left" vertical="top" wrapText="1"/>
      <protection locked="0"/>
    </xf>
    <xf numFmtId="49" fontId="4" fillId="36" borderId="12" xfId="0" applyNumberFormat="1" applyFont="1" applyFill="1" applyBorder="1" applyAlignment="1" applyProtection="1">
      <alignment horizontal="left" vertical="top" wrapText="1"/>
      <protection locked="0"/>
    </xf>
    <xf numFmtId="49" fontId="4" fillId="36" borderId="0" xfId="0" applyNumberFormat="1" applyFont="1" applyFill="1" applyBorder="1" applyAlignment="1" applyProtection="1">
      <alignment horizontal="left" vertical="top" wrapText="1"/>
      <protection locked="0"/>
    </xf>
    <xf numFmtId="49" fontId="4" fillId="36" borderId="23" xfId="0" applyNumberFormat="1" applyFont="1" applyFill="1" applyBorder="1" applyAlignment="1" applyProtection="1">
      <alignment horizontal="left" vertical="top" wrapText="1"/>
      <protection locked="0"/>
    </xf>
    <xf numFmtId="49" fontId="4" fillId="36" borderId="47" xfId="0" applyNumberFormat="1" applyFont="1" applyFill="1" applyBorder="1" applyAlignment="1" applyProtection="1">
      <alignment horizontal="left" vertical="top" wrapText="1"/>
      <protection locked="0"/>
    </xf>
    <xf numFmtId="49" fontId="4" fillId="36" borderId="20" xfId="0" applyNumberFormat="1" applyFont="1" applyFill="1" applyBorder="1" applyAlignment="1" applyProtection="1">
      <alignment horizontal="left" vertical="top" wrapText="1"/>
      <protection locked="0"/>
    </xf>
    <xf numFmtId="49" fontId="4" fillId="36" borderId="29" xfId="0" applyNumberFormat="1" applyFont="1" applyFill="1" applyBorder="1" applyAlignment="1" applyProtection="1">
      <alignment horizontal="left" vertical="top" wrapText="1"/>
      <protection locked="0"/>
    </xf>
    <xf numFmtId="166" fontId="2" fillId="0" borderId="11" xfId="0" applyNumberFormat="1" applyFont="1" applyFill="1" applyBorder="1" applyAlignment="1" applyProtection="1">
      <alignment horizontal="center" vertical="center"/>
      <protection hidden="1"/>
    </xf>
    <xf numFmtId="166" fontId="2" fillId="0" borderId="25" xfId="0" applyNumberFormat="1" applyFont="1" applyFill="1" applyBorder="1" applyAlignment="1" applyProtection="1">
      <alignment horizontal="center" vertical="center"/>
      <protection hidden="1"/>
    </xf>
    <xf numFmtId="166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40" xfId="0" applyFont="1" applyFill="1" applyBorder="1" applyAlignment="1" applyProtection="1">
      <alignment horizontal="left" vertical="top"/>
      <protection hidden="1"/>
    </xf>
    <xf numFmtId="49" fontId="4" fillId="36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28" xfId="0" applyNumberFormat="1" applyFont="1" applyFill="1" applyBorder="1" applyAlignment="1" applyProtection="1">
      <alignment horizontal="left" vertical="center" wrapText="1"/>
      <protection locked="0"/>
    </xf>
    <xf numFmtId="49" fontId="4" fillId="36" borderId="31" xfId="0" applyNumberFormat="1" applyFont="1" applyFill="1" applyBorder="1" applyAlignment="1" applyProtection="1">
      <alignment horizontal="left" vertical="center" wrapText="1"/>
      <protection locked="0"/>
    </xf>
    <xf numFmtId="0" fontId="27" fillId="34" borderId="11" xfId="0" applyFont="1" applyFill="1" applyBorder="1" applyAlignment="1" applyProtection="1">
      <alignment horizontal="center" vertical="center" textRotation="90" wrapText="1"/>
      <protection hidden="1"/>
    </xf>
    <xf numFmtId="0" fontId="27" fillId="34" borderId="16" xfId="0" applyFont="1" applyFill="1" applyBorder="1" applyAlignment="1" applyProtection="1">
      <alignment horizontal="center" vertical="center" textRotation="90" wrapText="1"/>
      <protection hidden="1"/>
    </xf>
    <xf numFmtId="0" fontId="54" fillId="34" borderId="11" xfId="0" applyFont="1" applyFill="1" applyBorder="1" applyAlignment="1" applyProtection="1">
      <alignment horizontal="center" vertical="center" textRotation="90" wrapText="1"/>
      <protection hidden="1"/>
    </xf>
    <xf numFmtId="0" fontId="54" fillId="34" borderId="16" xfId="0" applyFont="1" applyFill="1" applyBorder="1" applyAlignment="1" applyProtection="1">
      <alignment horizontal="center" vertical="center" textRotation="90" wrapText="1"/>
      <protection hidden="1"/>
    </xf>
    <xf numFmtId="0" fontId="54" fillId="34" borderId="44" xfId="0" applyFont="1" applyFill="1" applyBorder="1" applyAlignment="1" applyProtection="1">
      <alignment horizontal="center" vertical="center" wrapText="1"/>
      <protection hidden="1"/>
    </xf>
    <xf numFmtId="0" fontId="54" fillId="34" borderId="42" xfId="0" applyFont="1" applyFill="1" applyBorder="1" applyAlignment="1" applyProtection="1">
      <alignment horizontal="center" vertical="center"/>
      <protection hidden="1"/>
    </xf>
    <xf numFmtId="49" fontId="2" fillId="36" borderId="11" xfId="0" applyNumberFormat="1" applyFont="1" applyFill="1" applyBorder="1" applyAlignment="1" applyProtection="1">
      <alignment horizontal="left" vertical="top"/>
      <protection locked="0"/>
    </xf>
    <xf numFmtId="49" fontId="2" fillId="36" borderId="45" xfId="0" applyNumberFormat="1" applyFont="1" applyFill="1" applyBorder="1" applyAlignment="1" applyProtection="1">
      <alignment horizontal="left" vertical="top"/>
      <protection locked="0"/>
    </xf>
    <xf numFmtId="0" fontId="2" fillId="0" borderId="45" xfId="0" applyFont="1" applyFill="1" applyBorder="1" applyAlignment="1" applyProtection="1">
      <alignment horizontal="left" vertical="top"/>
      <protection hidden="1"/>
    </xf>
    <xf numFmtId="0" fontId="2" fillId="0" borderId="48" xfId="0" applyFont="1" applyFill="1" applyBorder="1" applyAlignment="1" applyProtection="1">
      <alignment horizontal="left" vertical="top"/>
      <protection hidden="1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2" fillId="36" borderId="48" xfId="0" applyNumberFormat="1" applyFont="1" applyFill="1" applyBorder="1" applyAlignment="1" applyProtection="1">
      <alignment horizontal="left" vertical="top"/>
      <protection locked="0"/>
    </xf>
    <xf numFmtId="2" fontId="6" fillId="30" borderId="11" xfId="0" applyNumberFormat="1" applyFont="1" applyFill="1" applyBorder="1" applyAlignment="1" applyProtection="1">
      <alignment horizontal="center" vertical="center"/>
      <protection hidden="1"/>
    </xf>
    <xf numFmtId="0" fontId="3" fillId="1" borderId="45" xfId="0" applyFont="1" applyFill="1" applyBorder="1" applyAlignment="1" applyProtection="1">
      <alignment horizontal="center" vertical="center"/>
      <protection hidden="1"/>
    </xf>
    <xf numFmtId="0" fontId="3" fillId="1" borderId="25" xfId="0" applyFont="1" applyFill="1" applyBorder="1" applyAlignment="1" applyProtection="1">
      <alignment horizontal="center" vertical="center"/>
      <protection hidden="1"/>
    </xf>
    <xf numFmtId="0" fontId="3" fillId="1" borderId="17" xfId="0" applyFont="1" applyFill="1" applyBorder="1" applyAlignment="1" applyProtection="1">
      <alignment horizontal="center" vertical="center"/>
      <protection hidden="1"/>
    </xf>
    <xf numFmtId="2" fontId="6" fillId="3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42" xfId="0" applyFont="1" applyFill="1" applyBorder="1" applyAlignment="1" applyProtection="1">
      <alignment horizontal="left" vertical="center" wrapText="1"/>
      <protection hidden="1"/>
    </xf>
    <xf numFmtId="4" fontId="6" fillId="30" borderId="45" xfId="0" applyNumberFormat="1" applyFont="1" applyFill="1" applyBorder="1" applyAlignment="1" applyProtection="1">
      <alignment horizontal="center" vertical="center"/>
      <protection hidden="1"/>
    </xf>
    <xf numFmtId="4" fontId="6" fillId="30" borderId="25" xfId="0" applyNumberFormat="1" applyFont="1" applyFill="1" applyBorder="1" applyAlignment="1" applyProtection="1">
      <alignment horizontal="center" vertical="center"/>
      <protection hidden="1"/>
    </xf>
    <xf numFmtId="4" fontId="6" fillId="3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left" vertical="center" wrapText="1"/>
      <protection hidden="1"/>
    </xf>
    <xf numFmtId="0" fontId="27" fillId="34" borderId="56" xfId="0" applyFont="1" applyFill="1" applyBorder="1" applyAlignment="1" applyProtection="1">
      <alignment horizontal="center" vertical="center" wrapText="1"/>
      <protection hidden="1"/>
    </xf>
    <xf numFmtId="0" fontId="27" fillId="34" borderId="36" xfId="0" applyFont="1" applyFill="1" applyBorder="1" applyAlignment="1" applyProtection="1">
      <alignment horizontal="center" vertical="center" wrapText="1"/>
      <protection hidden="1"/>
    </xf>
    <xf numFmtId="0" fontId="27" fillId="34" borderId="37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 textRotation="90" wrapText="1"/>
      <protection hidden="1"/>
    </xf>
    <xf numFmtId="0" fontId="2" fillId="0" borderId="38" xfId="0" applyFont="1" applyFill="1" applyBorder="1" applyAlignment="1" applyProtection="1">
      <alignment horizontal="center" vertical="center" textRotation="90" wrapText="1"/>
      <protection hidden="1"/>
    </xf>
    <xf numFmtId="0" fontId="2" fillId="0" borderId="39" xfId="0" applyFont="1" applyFill="1" applyBorder="1" applyAlignment="1" applyProtection="1">
      <alignment horizontal="center" vertical="center" textRotation="90" wrapText="1"/>
      <protection hidden="1"/>
    </xf>
    <xf numFmtId="2" fontId="3" fillId="0" borderId="38" xfId="0" applyNumberFormat="1" applyFont="1" applyFill="1" applyBorder="1" applyAlignment="1" applyProtection="1">
      <alignment horizontal="center" vertical="center"/>
      <protection hidden="1"/>
    </xf>
    <xf numFmtId="2" fontId="3" fillId="0" borderId="54" xfId="0" applyNumberFormat="1" applyFont="1" applyFill="1" applyBorder="1" applyAlignment="1" applyProtection="1">
      <alignment horizontal="center" vertical="center"/>
      <protection hidden="1"/>
    </xf>
    <xf numFmtId="166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36" borderId="10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top"/>
      <protection hidden="1"/>
    </xf>
    <xf numFmtId="166" fontId="27" fillId="34" borderId="11" xfId="0" applyNumberFormat="1" applyFont="1" applyFill="1" applyBorder="1" applyAlignment="1" applyProtection="1">
      <alignment horizontal="center" vertical="center" textRotation="90" wrapText="1"/>
      <protection hidden="1"/>
    </xf>
    <xf numFmtId="166" fontId="27" fillId="34" borderId="16" xfId="0" applyNumberFormat="1" applyFont="1" applyFill="1" applyBorder="1" applyAlignment="1" applyProtection="1">
      <alignment horizontal="center" vertical="center" textRotation="90" wrapText="1"/>
      <protection hidden="1"/>
    </xf>
    <xf numFmtId="0" fontId="27" fillId="34" borderId="44" xfId="0" applyFont="1" applyFill="1" applyBorder="1" applyAlignment="1" applyProtection="1">
      <alignment horizontal="center" vertical="center" wrapText="1"/>
      <protection hidden="1"/>
    </xf>
    <xf numFmtId="0" fontId="27" fillId="34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7" fillId="34" borderId="11" xfId="0" applyFont="1" applyFill="1" applyBorder="1" applyAlignment="1" applyProtection="1">
      <alignment horizontal="center" vertical="center" wrapText="1"/>
      <protection hidden="1"/>
    </xf>
    <xf numFmtId="0" fontId="27" fillId="34" borderId="16" xfId="0" applyFont="1" applyFill="1" applyBorder="1" applyAlignment="1" applyProtection="1">
      <alignment horizontal="center" vertical="center" wrapText="1"/>
      <protection hidden="1"/>
    </xf>
    <xf numFmtId="0" fontId="4" fillId="37" borderId="40" xfId="0" applyFont="1" applyFill="1" applyBorder="1" applyAlignment="1" applyProtection="1">
      <alignment horizontal="center" vertical="center" wrapText="1"/>
      <protection hidden="1"/>
    </xf>
    <xf numFmtId="0" fontId="4" fillId="37" borderId="21" xfId="0" applyFont="1" applyFill="1" applyBorder="1" applyAlignment="1" applyProtection="1">
      <alignment horizontal="center" vertical="center" wrapText="1"/>
      <protection hidden="1"/>
    </xf>
    <xf numFmtId="168" fontId="2" fillId="37" borderId="27" xfId="0" applyNumberFormat="1" applyFont="1" applyFill="1" applyBorder="1" applyAlignment="1" applyProtection="1">
      <alignment horizontal="center" vertical="center" wrapText="1"/>
      <protection hidden="1"/>
    </xf>
    <xf numFmtId="168" fontId="2" fillId="37" borderId="28" xfId="0" applyNumberFormat="1" applyFont="1" applyFill="1" applyBorder="1" applyAlignment="1" applyProtection="1">
      <alignment horizontal="center" vertical="center" wrapText="1"/>
      <protection hidden="1"/>
    </xf>
    <xf numFmtId="168" fontId="2" fillId="37" borderId="35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33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53" xfId="0" applyNumberFormat="1" applyFont="1" applyFill="1" applyBorder="1" applyAlignment="1" applyProtection="1">
      <alignment horizontal="center" vertical="center" wrapText="1"/>
      <protection hidden="1"/>
    </xf>
    <xf numFmtId="0" fontId="2" fillId="1" borderId="27" xfId="0" applyFont="1" applyFill="1" applyBorder="1" applyAlignment="1" applyProtection="1">
      <alignment horizontal="center" vertical="center"/>
      <protection hidden="1"/>
    </xf>
    <xf numFmtId="0" fontId="2" fillId="1" borderId="28" xfId="0" applyFont="1" applyFill="1" applyBorder="1" applyAlignment="1" applyProtection="1">
      <alignment horizontal="center" vertical="center"/>
      <protection hidden="1"/>
    </xf>
    <xf numFmtId="0" fontId="2" fillId="1" borderId="35" xfId="0" applyFont="1" applyFill="1" applyBorder="1" applyAlignment="1" applyProtection="1">
      <alignment horizontal="center" vertical="center"/>
      <protection hidden="1"/>
    </xf>
    <xf numFmtId="2" fontId="3" fillId="0" borderId="61" xfId="0" applyNumberFormat="1" applyFont="1" applyFill="1" applyBorder="1" applyAlignment="1" applyProtection="1">
      <alignment horizontal="center" vertical="center"/>
      <protection hidden="1"/>
    </xf>
    <xf numFmtId="166" fontId="4" fillId="0" borderId="11" xfId="0" applyNumberFormat="1" applyFont="1" applyFill="1" applyBorder="1" applyAlignment="1" applyProtection="1">
      <alignment horizontal="center" vertical="center"/>
      <protection hidden="1"/>
    </xf>
    <xf numFmtId="166" fontId="4" fillId="0" borderId="25" xfId="0" applyNumberFormat="1" applyFont="1" applyFill="1" applyBorder="1" applyAlignment="1" applyProtection="1">
      <alignment horizontal="center" vertical="center"/>
      <protection hidden="1"/>
    </xf>
    <xf numFmtId="166" fontId="4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45" fillId="0" borderId="26" xfId="0" applyFont="1" applyBorder="1" applyAlignment="1">
      <alignment horizontal="left"/>
    </xf>
    <xf numFmtId="0" fontId="45" fillId="0" borderId="28" xfId="0" applyFont="1" applyBorder="1" applyAlignment="1">
      <alignment horizontal="left"/>
    </xf>
    <xf numFmtId="0" fontId="45" fillId="0" borderId="31" xfId="0" applyFont="1" applyBorder="1" applyAlignment="1">
      <alignment horizontal="left"/>
    </xf>
    <xf numFmtId="1" fontId="45" fillId="37" borderId="45" xfId="628" applyNumberFormat="1" applyFont="1" applyFill="1" applyBorder="1" applyAlignment="1">
      <alignment horizontal="center" vertical="center"/>
    </xf>
    <xf numFmtId="1" fontId="45" fillId="37" borderId="25" xfId="628" applyNumberFormat="1" applyFont="1" applyFill="1" applyBorder="1" applyAlignment="1">
      <alignment horizontal="center" vertical="center"/>
    </xf>
    <xf numFmtId="1" fontId="45" fillId="37" borderId="16" xfId="628" applyNumberFormat="1" applyFont="1" applyFill="1" applyBorder="1" applyAlignment="1">
      <alignment horizontal="center" vertical="center"/>
    </xf>
    <xf numFmtId="165" fontId="45" fillId="0" borderId="15" xfId="631" applyFont="1" applyBorder="1" applyAlignment="1">
      <alignment horizontal="left"/>
    </xf>
    <xf numFmtId="165" fontId="45" fillId="0" borderId="13" xfId="631" applyFont="1" applyBorder="1" applyAlignment="1">
      <alignment horizontal="left"/>
    </xf>
    <xf numFmtId="165" fontId="45" fillId="0" borderId="62" xfId="631" applyFont="1" applyBorder="1" applyAlignment="1">
      <alignment horizontal="left"/>
    </xf>
    <xf numFmtId="0" fontId="45" fillId="0" borderId="44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4" fillId="54" borderId="79" xfId="0" applyFont="1" applyFill="1" applyBorder="1" applyAlignment="1">
      <alignment horizontal="center"/>
    </xf>
    <xf numFmtId="0" fontId="44" fillId="54" borderId="43" xfId="0" applyFont="1" applyFill="1" applyBorder="1" applyAlignment="1">
      <alignment horizontal="center"/>
    </xf>
    <xf numFmtId="0" fontId="44" fillId="54" borderId="80" xfId="0" applyFont="1" applyFill="1" applyBorder="1" applyAlignment="1">
      <alignment horizontal="center"/>
    </xf>
    <xf numFmtId="0" fontId="44" fillId="54" borderId="42" xfId="0" applyFont="1" applyFill="1" applyBorder="1" applyAlignment="1">
      <alignment horizontal="center"/>
    </xf>
    <xf numFmtId="2" fontId="6" fillId="30" borderId="21" xfId="0" applyNumberFormat="1" applyFont="1" applyFill="1" applyBorder="1" applyAlignment="1" applyProtection="1">
      <alignment horizontal="center"/>
      <protection hidden="1"/>
    </xf>
    <xf numFmtId="166" fontId="4" fillId="36" borderId="46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34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1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4" xfId="0" applyFont="1" applyFill="1" applyBorder="1" applyAlignment="1" applyProtection="1">
      <alignment horizontal="left" wrapText="1"/>
      <protection hidden="1"/>
    </xf>
    <xf numFmtId="0" fontId="2" fillId="0" borderId="43" xfId="0" applyFont="1" applyFill="1" applyBorder="1" applyAlignment="1" applyProtection="1">
      <alignment horizontal="left" wrapText="1"/>
      <protection hidden="1"/>
    </xf>
    <xf numFmtId="2" fontId="6" fillId="32" borderId="21" xfId="0" applyNumberFormat="1" applyFont="1" applyFill="1" applyBorder="1" applyAlignment="1" applyProtection="1">
      <alignment horizontal="center" wrapText="1"/>
      <protection hidden="1"/>
    </xf>
    <xf numFmtId="166" fontId="4" fillId="36" borderId="47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29" xfId="0" applyNumberFormat="1" applyFont="1" applyFill="1" applyBorder="1" applyAlignment="1" applyProtection="1">
      <alignment horizontal="left" vertical="center" wrapText="1"/>
      <protection locked="0"/>
    </xf>
    <xf numFmtId="0" fontId="27" fillId="34" borderId="43" xfId="0" applyFont="1" applyFill="1" applyBorder="1" applyAlignment="1" applyProtection="1">
      <alignment horizontal="center" vertical="center" wrapText="1"/>
      <protection hidden="1"/>
    </xf>
    <xf numFmtId="0" fontId="27" fillId="34" borderId="42" xfId="0" applyFont="1" applyFill="1" applyBorder="1" applyAlignment="1" applyProtection="1">
      <alignment horizontal="center" vertical="center"/>
      <protection hidden="1"/>
    </xf>
    <xf numFmtId="49" fontId="40" fillId="0" borderId="0" xfId="0" applyNumberFormat="1" applyFont="1" applyFill="1" applyBorder="1" applyAlignment="1" applyProtection="1">
      <alignment horizontal="left" wrapText="1"/>
      <protection hidden="1"/>
    </xf>
    <xf numFmtId="2" fontId="2" fillId="36" borderId="26" xfId="0" applyNumberFormat="1" applyFont="1" applyFill="1" applyBorder="1" applyAlignment="1" applyProtection="1">
      <alignment horizontal="left" vertical="center"/>
      <protection locked="0"/>
    </xf>
    <xf numFmtId="2" fontId="2" fillId="36" borderId="28" xfId="0" applyNumberFormat="1" applyFont="1" applyFill="1" applyBorder="1" applyAlignment="1" applyProtection="1">
      <alignment horizontal="left" vertical="center"/>
      <protection locked="0"/>
    </xf>
    <xf numFmtId="2" fontId="2" fillId="36" borderId="35" xfId="0" applyNumberFormat="1" applyFont="1" applyFill="1" applyBorder="1" applyAlignment="1" applyProtection="1">
      <alignment horizontal="left" vertical="center"/>
      <protection locked="0"/>
    </xf>
    <xf numFmtId="2" fontId="6" fillId="30" borderId="48" xfId="0" applyNumberFormat="1" applyFont="1" applyFill="1" applyBorder="1" applyAlignment="1" applyProtection="1">
      <alignment horizontal="center"/>
      <protection hidden="1"/>
    </xf>
    <xf numFmtId="0" fontId="39" fillId="37" borderId="56" xfId="0" applyFont="1" applyFill="1" applyBorder="1" applyAlignment="1" applyProtection="1">
      <alignment horizontal="center" vertical="center" wrapText="1"/>
      <protection hidden="1"/>
    </xf>
    <xf numFmtId="0" fontId="39" fillId="37" borderId="37" xfId="0" applyFont="1" applyFill="1" applyBorder="1" applyAlignment="1" applyProtection="1">
      <alignment horizontal="center" vertical="center" wrapText="1"/>
      <protection hidden="1"/>
    </xf>
    <xf numFmtId="0" fontId="39" fillId="37" borderId="47" xfId="0" applyFont="1" applyFill="1" applyBorder="1" applyAlignment="1" applyProtection="1">
      <alignment horizontal="center" vertical="center" wrapText="1"/>
      <protection hidden="1"/>
    </xf>
    <xf numFmtId="0" fontId="39" fillId="37" borderId="29" xfId="0" applyFont="1" applyFill="1" applyBorder="1" applyAlignment="1" applyProtection="1">
      <alignment horizontal="center" vertical="center" wrapText="1"/>
      <protection hidden="1"/>
    </xf>
    <xf numFmtId="166" fontId="2" fillId="37" borderId="32" xfId="0" applyNumberFormat="1" applyFont="1" applyFill="1" applyBorder="1" applyAlignment="1" applyProtection="1">
      <alignment horizontal="center" vertical="center" wrapText="1"/>
      <protection hidden="1"/>
    </xf>
    <xf numFmtId="166" fontId="2" fillId="37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37" borderId="33" xfId="0" applyFont="1" applyFill="1" applyBorder="1" applyAlignment="1" applyProtection="1">
      <alignment horizontal="center" vertical="center" wrapText="1"/>
      <protection hidden="1"/>
    </xf>
    <xf numFmtId="0" fontId="4" fillId="37" borderId="53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 applyProtection="1">
      <alignment horizontal="left" wrapText="1"/>
      <protection hidden="1"/>
    </xf>
    <xf numFmtId="0" fontId="2" fillId="0" borderId="28" xfId="0" applyFont="1" applyFill="1" applyBorder="1" applyAlignment="1" applyProtection="1">
      <alignment horizontal="left" wrapText="1"/>
      <protection hidden="1"/>
    </xf>
    <xf numFmtId="4" fontId="0" fillId="0" borderId="2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166" fontId="4" fillId="36" borderId="26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28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31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15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13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49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54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44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43" xfId="0" applyNumberFormat="1" applyFont="1" applyFill="1" applyBorder="1" applyAlignment="1" applyProtection="1">
      <alignment horizontal="left" vertical="center" wrapText="1"/>
      <protection locked="0"/>
    </xf>
    <xf numFmtId="166" fontId="4" fillId="36" borderId="42" xfId="0" applyNumberFormat="1" applyFont="1" applyFill="1" applyBorder="1" applyAlignment="1" applyProtection="1">
      <alignment horizontal="left" vertical="center" wrapText="1"/>
      <protection locked="0"/>
    </xf>
  </cellXfs>
  <cellStyles count="632">
    <cellStyle name="20% - Akzent1 2" xfId="1"/>
    <cellStyle name="20% - Akzent1 2 2" xfId="2"/>
    <cellStyle name="20% - Akzent1 2 3" xfId="3"/>
    <cellStyle name="20% - Akzent1 2 4" xfId="4"/>
    <cellStyle name="20% - Akzent1 2 5" xfId="5"/>
    <cellStyle name="20% - Akzent1 3" xfId="6"/>
    <cellStyle name="20% - Akzent1 3 2" xfId="7"/>
    <cellStyle name="20% - Akzent1 3 3" xfId="8"/>
    <cellStyle name="20% - Akzent1 3 4" xfId="9"/>
    <cellStyle name="20% - Akzent1 3 5" xfId="10"/>
    <cellStyle name="20% - Akzent1 4" xfId="11"/>
    <cellStyle name="20% - Akzent1 4 2" xfId="12"/>
    <cellStyle name="20% - Akzent1 4 3" xfId="13"/>
    <cellStyle name="20% - Akzent1 4 4" xfId="14"/>
    <cellStyle name="20% - Akzent1 4 5" xfId="15"/>
    <cellStyle name="20% - Akzent1 5" xfId="16"/>
    <cellStyle name="20% - Akzent1 5 2" xfId="17"/>
    <cellStyle name="20% - Akzent1 5 3" xfId="18"/>
    <cellStyle name="20% - Akzent1 5 4" xfId="19"/>
    <cellStyle name="20% - Akzent1 5 5" xfId="20"/>
    <cellStyle name="20% - Akzent2 2" xfId="21"/>
    <cellStyle name="20% - Akzent2 2 2" xfId="22"/>
    <cellStyle name="20% - Akzent2 2 3" xfId="23"/>
    <cellStyle name="20% - Akzent2 2 4" xfId="24"/>
    <cellStyle name="20% - Akzent2 2 5" xfId="25"/>
    <cellStyle name="20% - Akzent2 3" xfId="26"/>
    <cellStyle name="20% - Akzent2 3 2" xfId="27"/>
    <cellStyle name="20% - Akzent2 3 3" xfId="28"/>
    <cellStyle name="20% - Akzent2 3 4" xfId="29"/>
    <cellStyle name="20% - Akzent2 3 5" xfId="30"/>
    <cellStyle name="20% - Akzent2 4" xfId="31"/>
    <cellStyle name="20% - Akzent2 4 2" xfId="32"/>
    <cellStyle name="20% - Akzent2 4 3" xfId="33"/>
    <cellStyle name="20% - Akzent2 4 4" xfId="34"/>
    <cellStyle name="20% - Akzent2 4 5" xfId="35"/>
    <cellStyle name="20% - Akzent2 5" xfId="36"/>
    <cellStyle name="20% - Akzent2 5 2" xfId="37"/>
    <cellStyle name="20% - Akzent2 5 3" xfId="38"/>
    <cellStyle name="20% - Akzent2 5 4" xfId="39"/>
    <cellStyle name="20% - Akzent2 5 5" xfId="40"/>
    <cellStyle name="20% - Akzent3 2" xfId="41"/>
    <cellStyle name="20% - Akzent3 2 2" xfId="42"/>
    <cellStyle name="20% - Akzent3 2 3" xfId="43"/>
    <cellStyle name="20% - Akzent3 2 4" xfId="44"/>
    <cellStyle name="20% - Akzent3 2 5" xfId="45"/>
    <cellStyle name="20% - Akzent3 3" xfId="46"/>
    <cellStyle name="20% - Akzent3 3 2" xfId="47"/>
    <cellStyle name="20% - Akzent3 3 3" xfId="48"/>
    <cellStyle name="20% - Akzent3 3 4" xfId="49"/>
    <cellStyle name="20% - Akzent3 3 5" xfId="50"/>
    <cellStyle name="20% - Akzent3 4" xfId="51"/>
    <cellStyle name="20% - Akzent3 4 2" xfId="52"/>
    <cellStyle name="20% - Akzent3 4 3" xfId="53"/>
    <cellStyle name="20% - Akzent3 4 4" xfId="54"/>
    <cellStyle name="20% - Akzent3 4 5" xfId="55"/>
    <cellStyle name="20% - Akzent3 5" xfId="56"/>
    <cellStyle name="20% - Akzent3 5 2" xfId="57"/>
    <cellStyle name="20% - Akzent3 5 3" xfId="58"/>
    <cellStyle name="20% - Akzent3 5 4" xfId="59"/>
    <cellStyle name="20% - Akzent3 5 5" xfId="60"/>
    <cellStyle name="20% - Akzent4 2" xfId="61"/>
    <cellStyle name="20% - Akzent4 2 2" xfId="62"/>
    <cellStyle name="20% - Akzent4 2 3" xfId="63"/>
    <cellStyle name="20% - Akzent4 2 4" xfId="64"/>
    <cellStyle name="20% - Akzent4 2 5" xfId="65"/>
    <cellStyle name="20% - Akzent4 3" xfId="66"/>
    <cellStyle name="20% - Akzent4 3 2" xfId="67"/>
    <cellStyle name="20% - Akzent4 3 3" xfId="68"/>
    <cellStyle name="20% - Akzent4 3 4" xfId="69"/>
    <cellStyle name="20% - Akzent4 3 5" xfId="70"/>
    <cellStyle name="20% - Akzent4 4" xfId="71"/>
    <cellStyle name="20% - Akzent4 4 2" xfId="72"/>
    <cellStyle name="20% - Akzent4 4 3" xfId="73"/>
    <cellStyle name="20% - Akzent4 4 4" xfId="74"/>
    <cellStyle name="20% - Akzent4 4 5" xfId="75"/>
    <cellStyle name="20% - Akzent4 5" xfId="76"/>
    <cellStyle name="20% - Akzent4 5 2" xfId="77"/>
    <cellStyle name="20% - Akzent4 5 3" xfId="78"/>
    <cellStyle name="20% - Akzent4 5 4" xfId="79"/>
    <cellStyle name="20% - Akzent4 5 5" xfId="80"/>
    <cellStyle name="20% - Akzent5 2" xfId="81"/>
    <cellStyle name="20% - Akzent5 2 2" xfId="82"/>
    <cellStyle name="20% - Akzent5 2 3" xfId="83"/>
    <cellStyle name="20% - Akzent5 2 4" xfId="84"/>
    <cellStyle name="20% - Akzent5 2 5" xfId="85"/>
    <cellStyle name="20% - Akzent5 3" xfId="86"/>
    <cellStyle name="20% - Akzent5 3 2" xfId="87"/>
    <cellStyle name="20% - Akzent5 3 3" xfId="88"/>
    <cellStyle name="20% - Akzent5 3 4" xfId="89"/>
    <cellStyle name="20% - Akzent5 3 5" xfId="90"/>
    <cellStyle name="20% - Akzent5 4" xfId="91"/>
    <cellStyle name="20% - Akzent5 4 2" xfId="92"/>
    <cellStyle name="20% - Akzent5 4 3" xfId="93"/>
    <cellStyle name="20% - Akzent5 4 4" xfId="94"/>
    <cellStyle name="20% - Akzent5 4 5" xfId="95"/>
    <cellStyle name="20% - Akzent5 5" xfId="96"/>
    <cellStyle name="20% - Akzent5 5 2" xfId="97"/>
    <cellStyle name="20% - Akzent5 5 3" xfId="98"/>
    <cellStyle name="20% - Akzent5 5 4" xfId="99"/>
    <cellStyle name="20% - Akzent5 5 5" xfId="100"/>
    <cellStyle name="20% - Akzent6 2" xfId="101"/>
    <cellStyle name="20% - Akzent6 2 2" xfId="102"/>
    <cellStyle name="20% - Akzent6 2 3" xfId="103"/>
    <cellStyle name="20% - Akzent6 2 4" xfId="104"/>
    <cellStyle name="20% - Akzent6 2 5" xfId="105"/>
    <cellStyle name="20% - Akzent6 3" xfId="106"/>
    <cellStyle name="20% - Akzent6 3 2" xfId="107"/>
    <cellStyle name="20% - Akzent6 3 3" xfId="108"/>
    <cellStyle name="20% - Akzent6 3 4" xfId="109"/>
    <cellStyle name="20% - Akzent6 3 5" xfId="110"/>
    <cellStyle name="20% - Akzent6 4" xfId="111"/>
    <cellStyle name="20% - Akzent6 4 2" xfId="112"/>
    <cellStyle name="20% - Akzent6 4 3" xfId="113"/>
    <cellStyle name="20% - Akzent6 4 4" xfId="114"/>
    <cellStyle name="20% - Akzent6 4 5" xfId="115"/>
    <cellStyle name="20% - Akzent6 5" xfId="116"/>
    <cellStyle name="20% - Akzent6 5 2" xfId="117"/>
    <cellStyle name="20% - Akzent6 5 3" xfId="118"/>
    <cellStyle name="20% - Akzent6 5 4" xfId="119"/>
    <cellStyle name="20% - Akzent6 5 5" xfId="120"/>
    <cellStyle name="40% - Akzent1 2" xfId="121"/>
    <cellStyle name="40% - Akzent1 2 2" xfId="122"/>
    <cellStyle name="40% - Akzent1 2 3" xfId="123"/>
    <cellStyle name="40% - Akzent1 2 4" xfId="124"/>
    <cellStyle name="40% - Akzent1 2 5" xfId="125"/>
    <cellStyle name="40% - Akzent1 3" xfId="126"/>
    <cellStyle name="40% - Akzent1 3 2" xfId="127"/>
    <cellStyle name="40% - Akzent1 3 3" xfId="128"/>
    <cellStyle name="40% - Akzent1 3 4" xfId="129"/>
    <cellStyle name="40% - Akzent1 3 5" xfId="130"/>
    <cellStyle name="40% - Akzent1 4" xfId="131"/>
    <cellStyle name="40% - Akzent1 4 2" xfId="132"/>
    <cellStyle name="40% - Akzent1 4 3" xfId="133"/>
    <cellStyle name="40% - Akzent1 4 4" xfId="134"/>
    <cellStyle name="40% - Akzent1 4 5" xfId="135"/>
    <cellStyle name="40% - Akzent1 5" xfId="136"/>
    <cellStyle name="40% - Akzent1 5 2" xfId="137"/>
    <cellStyle name="40% - Akzent1 5 3" xfId="138"/>
    <cellStyle name="40% - Akzent1 5 4" xfId="139"/>
    <cellStyle name="40% - Akzent1 5 5" xfId="140"/>
    <cellStyle name="40% - Akzent2 2" xfId="141"/>
    <cellStyle name="40% - Akzent2 2 2" xfId="142"/>
    <cellStyle name="40% - Akzent2 2 3" xfId="143"/>
    <cellStyle name="40% - Akzent2 2 4" xfId="144"/>
    <cellStyle name="40% - Akzent2 2 5" xfId="145"/>
    <cellStyle name="40% - Akzent2 3" xfId="146"/>
    <cellStyle name="40% - Akzent2 3 2" xfId="147"/>
    <cellStyle name="40% - Akzent2 3 3" xfId="148"/>
    <cellStyle name="40% - Akzent2 3 4" xfId="149"/>
    <cellStyle name="40% - Akzent2 3 5" xfId="150"/>
    <cellStyle name="40% - Akzent2 4" xfId="151"/>
    <cellStyle name="40% - Akzent2 4 2" xfId="152"/>
    <cellStyle name="40% - Akzent2 4 3" xfId="153"/>
    <cellStyle name="40% - Akzent2 4 4" xfId="154"/>
    <cellStyle name="40% - Akzent2 4 5" xfId="155"/>
    <cellStyle name="40% - Akzent2 5" xfId="156"/>
    <cellStyle name="40% - Akzent2 5 2" xfId="157"/>
    <cellStyle name="40% - Akzent2 5 3" xfId="158"/>
    <cellStyle name="40% - Akzent2 5 4" xfId="159"/>
    <cellStyle name="40% - Akzent2 5 5" xfId="160"/>
    <cellStyle name="40% - Akzent3 2" xfId="161"/>
    <cellStyle name="40% - Akzent3 2 2" xfId="162"/>
    <cellStyle name="40% - Akzent3 2 3" xfId="163"/>
    <cellStyle name="40% - Akzent3 2 4" xfId="164"/>
    <cellStyle name="40% - Akzent3 2 5" xfId="165"/>
    <cellStyle name="40% - Akzent3 3" xfId="166"/>
    <cellStyle name="40% - Akzent3 3 2" xfId="167"/>
    <cellStyle name="40% - Akzent3 3 3" xfId="168"/>
    <cellStyle name="40% - Akzent3 3 4" xfId="169"/>
    <cellStyle name="40% - Akzent3 3 5" xfId="170"/>
    <cellStyle name="40% - Akzent3 4" xfId="171"/>
    <cellStyle name="40% - Akzent3 4 2" xfId="172"/>
    <cellStyle name="40% - Akzent3 4 3" xfId="173"/>
    <cellStyle name="40% - Akzent3 4 4" xfId="174"/>
    <cellStyle name="40% - Akzent3 4 5" xfId="175"/>
    <cellStyle name="40% - Akzent3 5" xfId="176"/>
    <cellStyle name="40% - Akzent3 5 2" xfId="177"/>
    <cellStyle name="40% - Akzent3 5 3" xfId="178"/>
    <cellStyle name="40% - Akzent3 5 4" xfId="179"/>
    <cellStyle name="40% - Akzent3 5 5" xfId="180"/>
    <cellStyle name="40% - Akzent4 2" xfId="181"/>
    <cellStyle name="40% - Akzent4 2 2" xfId="182"/>
    <cellStyle name="40% - Akzent4 2 3" xfId="183"/>
    <cellStyle name="40% - Akzent4 2 4" xfId="184"/>
    <cellStyle name="40% - Akzent4 2 5" xfId="185"/>
    <cellStyle name="40% - Akzent4 3" xfId="186"/>
    <cellStyle name="40% - Akzent4 3 2" xfId="187"/>
    <cellStyle name="40% - Akzent4 3 3" xfId="188"/>
    <cellStyle name="40% - Akzent4 3 4" xfId="189"/>
    <cellStyle name="40% - Akzent4 3 5" xfId="190"/>
    <cellStyle name="40% - Akzent4 4" xfId="191"/>
    <cellStyle name="40% - Akzent4 4 2" xfId="192"/>
    <cellStyle name="40% - Akzent4 4 3" xfId="193"/>
    <cellStyle name="40% - Akzent4 4 4" xfId="194"/>
    <cellStyle name="40% - Akzent4 4 5" xfId="195"/>
    <cellStyle name="40% - Akzent4 5" xfId="196"/>
    <cellStyle name="40% - Akzent4 5 2" xfId="197"/>
    <cellStyle name="40% - Akzent4 5 3" xfId="198"/>
    <cellStyle name="40% - Akzent4 5 4" xfId="199"/>
    <cellStyle name="40% - Akzent4 5 5" xfId="200"/>
    <cellStyle name="40% - Akzent5 2" xfId="201"/>
    <cellStyle name="40% - Akzent5 2 2" xfId="202"/>
    <cellStyle name="40% - Akzent5 2 3" xfId="203"/>
    <cellStyle name="40% - Akzent5 2 4" xfId="204"/>
    <cellStyle name="40% - Akzent5 2 5" xfId="205"/>
    <cellStyle name="40% - Akzent5 3" xfId="206"/>
    <cellStyle name="40% - Akzent5 3 2" xfId="207"/>
    <cellStyle name="40% - Akzent5 3 3" xfId="208"/>
    <cellStyle name="40% - Akzent5 3 4" xfId="209"/>
    <cellStyle name="40% - Akzent5 3 5" xfId="210"/>
    <cellStyle name="40% - Akzent5 4" xfId="211"/>
    <cellStyle name="40% - Akzent5 4 2" xfId="212"/>
    <cellStyle name="40% - Akzent5 4 3" xfId="213"/>
    <cellStyle name="40% - Akzent5 4 4" xfId="214"/>
    <cellStyle name="40% - Akzent5 4 5" xfId="215"/>
    <cellStyle name="40% - Akzent5 5" xfId="216"/>
    <cellStyle name="40% - Akzent5 5 2" xfId="217"/>
    <cellStyle name="40% - Akzent5 5 3" xfId="218"/>
    <cellStyle name="40% - Akzent5 5 4" xfId="219"/>
    <cellStyle name="40% - Akzent5 5 5" xfId="220"/>
    <cellStyle name="40% - Akzent6 2" xfId="221"/>
    <cellStyle name="40% - Akzent6 2 2" xfId="222"/>
    <cellStyle name="40% - Akzent6 2 3" xfId="223"/>
    <cellStyle name="40% - Akzent6 2 4" xfId="224"/>
    <cellStyle name="40% - Akzent6 2 5" xfId="225"/>
    <cellStyle name="40% - Akzent6 3" xfId="226"/>
    <cellStyle name="40% - Akzent6 3 2" xfId="227"/>
    <cellStyle name="40% - Akzent6 3 3" xfId="228"/>
    <cellStyle name="40% - Akzent6 3 4" xfId="229"/>
    <cellStyle name="40% - Akzent6 3 5" xfId="230"/>
    <cellStyle name="40% - Akzent6 4" xfId="231"/>
    <cellStyle name="40% - Akzent6 4 2" xfId="232"/>
    <cellStyle name="40% - Akzent6 4 3" xfId="233"/>
    <cellStyle name="40% - Akzent6 4 4" xfId="234"/>
    <cellStyle name="40% - Akzent6 4 5" xfId="235"/>
    <cellStyle name="40% - Akzent6 5" xfId="236"/>
    <cellStyle name="40% - Akzent6 5 2" xfId="237"/>
    <cellStyle name="40% - Akzent6 5 3" xfId="238"/>
    <cellStyle name="40% - Akzent6 5 4" xfId="239"/>
    <cellStyle name="40% - Akzent6 5 5" xfId="240"/>
    <cellStyle name="60% - Akzent1 2" xfId="241"/>
    <cellStyle name="60% - Akzent1 3" xfId="242"/>
    <cellStyle name="60% - Akzent1 4" xfId="243"/>
    <cellStyle name="60% - Akzent1 5" xfId="244"/>
    <cellStyle name="60% - Akzent2 2" xfId="245"/>
    <cellStyle name="60% - Akzent2 3" xfId="246"/>
    <cellStyle name="60% - Akzent2 4" xfId="247"/>
    <cellStyle name="60% - Akzent2 5" xfId="248"/>
    <cellStyle name="60% - Akzent3 2" xfId="249"/>
    <cellStyle name="60% - Akzent3 3" xfId="250"/>
    <cellStyle name="60% - Akzent3 4" xfId="251"/>
    <cellStyle name="60% - Akzent3 5" xfId="252"/>
    <cellStyle name="60% - Akzent4 2" xfId="253"/>
    <cellStyle name="60% - Akzent4 3" xfId="254"/>
    <cellStyle name="60% - Akzent4 4" xfId="255"/>
    <cellStyle name="60% - Akzent4 5" xfId="256"/>
    <cellStyle name="60% - Akzent5 2" xfId="257"/>
    <cellStyle name="60% - Akzent5 3" xfId="258"/>
    <cellStyle name="60% - Akzent5 4" xfId="259"/>
    <cellStyle name="60% - Akzent5 5" xfId="260"/>
    <cellStyle name="60% - Akzent6 2" xfId="261"/>
    <cellStyle name="60% - Akzent6 3" xfId="262"/>
    <cellStyle name="60% - Akzent6 4" xfId="263"/>
    <cellStyle name="60% - Akzent6 5" xfId="264"/>
    <cellStyle name="Akzent1 2" xfId="265"/>
    <cellStyle name="Akzent1 3" xfId="266"/>
    <cellStyle name="Akzent1 4" xfId="267"/>
    <cellStyle name="Akzent1 5" xfId="268"/>
    <cellStyle name="Akzent2 2" xfId="269"/>
    <cellStyle name="Akzent2 3" xfId="270"/>
    <cellStyle name="Akzent2 4" xfId="271"/>
    <cellStyle name="Akzent2 5" xfId="272"/>
    <cellStyle name="Akzent3 2" xfId="273"/>
    <cellStyle name="Akzent3 3" xfId="274"/>
    <cellStyle name="Akzent3 4" xfId="275"/>
    <cellStyle name="Akzent3 5" xfId="276"/>
    <cellStyle name="Akzent4 2" xfId="277"/>
    <cellStyle name="Akzent4 3" xfId="278"/>
    <cellStyle name="Akzent4 4" xfId="279"/>
    <cellStyle name="Akzent4 5" xfId="280"/>
    <cellStyle name="Akzent5 2" xfId="281"/>
    <cellStyle name="Akzent5 3" xfId="282"/>
    <cellStyle name="Akzent5 4" xfId="283"/>
    <cellStyle name="Akzent5 5" xfId="284"/>
    <cellStyle name="Akzent6 2" xfId="285"/>
    <cellStyle name="Akzent6 3" xfId="286"/>
    <cellStyle name="Akzent6 4" xfId="287"/>
    <cellStyle name="Akzent6 5" xfId="288"/>
    <cellStyle name="Ausgabe 2" xfId="289"/>
    <cellStyle name="Ausgabe 3" xfId="290"/>
    <cellStyle name="Ausgabe 4" xfId="291"/>
    <cellStyle name="Ausgabe 5" xfId="292"/>
    <cellStyle name="Berechnung 2" xfId="293"/>
    <cellStyle name="Berechnung 3" xfId="294"/>
    <cellStyle name="Berechnung 4" xfId="295"/>
    <cellStyle name="Berechnung 5" xfId="296"/>
    <cellStyle name="Eingabe 2" xfId="297"/>
    <cellStyle name="Eingabe 3" xfId="298"/>
    <cellStyle name="Eingabe 4" xfId="299"/>
    <cellStyle name="Eingabe 5" xfId="300"/>
    <cellStyle name="Ergebnis 2" xfId="301"/>
    <cellStyle name="Ergebnis 3" xfId="302"/>
    <cellStyle name="Ergebnis 4" xfId="303"/>
    <cellStyle name="Ergebnis 5" xfId="304"/>
    <cellStyle name="Erklärender Text 2" xfId="305"/>
    <cellStyle name="Erklärender Text 3" xfId="306"/>
    <cellStyle name="Erklärender Text 4" xfId="307"/>
    <cellStyle name="Erklärender Text 5" xfId="308"/>
    <cellStyle name="Gut 2" xfId="309"/>
    <cellStyle name="Gut 3" xfId="310"/>
    <cellStyle name="Gut 4" xfId="311"/>
    <cellStyle name="Gut 5" xfId="312"/>
    <cellStyle name="Komma" xfId="631" builtinId="3"/>
    <cellStyle name="Neutral 2" xfId="313"/>
    <cellStyle name="Neutral 3" xfId="314"/>
    <cellStyle name="Neutral 4" xfId="315"/>
    <cellStyle name="Neutral 5" xfId="316"/>
    <cellStyle name="Normal" xfId="0" builtinId="0"/>
    <cellStyle name="Notiz 2" xfId="317"/>
    <cellStyle name="Notiz 2 2" xfId="318"/>
    <cellStyle name="Notiz 2 3" xfId="319"/>
    <cellStyle name="Notiz 2 4" xfId="320"/>
    <cellStyle name="Notiz 2 5" xfId="321"/>
    <cellStyle name="Notiz 3" xfId="322"/>
    <cellStyle name="Notiz 3 2" xfId="323"/>
    <cellStyle name="Notiz 3 3" xfId="324"/>
    <cellStyle name="Notiz 3 4" xfId="325"/>
    <cellStyle name="Notiz 3 5" xfId="326"/>
    <cellStyle name="Notiz 4" xfId="327"/>
    <cellStyle name="Notiz 4 2" xfId="328"/>
    <cellStyle name="Notiz 4 3" xfId="329"/>
    <cellStyle name="Notiz 4 4" xfId="330"/>
    <cellStyle name="Notiz 4 5" xfId="331"/>
    <cellStyle name="Notiz 5" xfId="332"/>
    <cellStyle name="Notiz 5 2" xfId="333"/>
    <cellStyle name="Notiz 5 3" xfId="334"/>
    <cellStyle name="Notiz 5 4" xfId="335"/>
    <cellStyle name="Notiz 5 5" xfId="336"/>
    <cellStyle name="Procent" xfId="628" builtinId="5"/>
    <cellStyle name="Schlecht 2" xfId="337"/>
    <cellStyle name="Schlecht 3" xfId="338"/>
    <cellStyle name="Schlecht 4" xfId="339"/>
    <cellStyle name="Schlecht 5" xfId="340"/>
    <cellStyle name="Standard 10" xfId="341"/>
    <cellStyle name="Standard 10 2" xfId="342"/>
    <cellStyle name="Standard 10 3" xfId="343"/>
    <cellStyle name="Standard 10 4" xfId="344"/>
    <cellStyle name="Standard 10 5" xfId="345"/>
    <cellStyle name="Standard 11" xfId="346"/>
    <cellStyle name="Standard 11 2" xfId="347"/>
    <cellStyle name="Standard 11 3" xfId="348"/>
    <cellStyle name="Standard 11 4" xfId="349"/>
    <cellStyle name="Standard 11 5" xfId="350"/>
    <cellStyle name="Standard 12" xfId="351"/>
    <cellStyle name="Standard 12 2" xfId="352"/>
    <cellStyle name="Standard 12 3" xfId="353"/>
    <cellStyle name="Standard 12 4" xfId="354"/>
    <cellStyle name="Standard 12 5" xfId="355"/>
    <cellStyle name="Standard 13" xfId="356"/>
    <cellStyle name="Standard 13 2" xfId="357"/>
    <cellStyle name="Standard 13 3" xfId="358"/>
    <cellStyle name="Standard 13 4" xfId="359"/>
    <cellStyle name="Standard 13 5" xfId="360"/>
    <cellStyle name="Standard 14" xfId="361"/>
    <cellStyle name="Standard 14 2" xfId="362"/>
    <cellStyle name="Standard 14 3" xfId="363"/>
    <cellStyle name="Standard 14 4" xfId="364"/>
    <cellStyle name="Standard 14 5" xfId="365"/>
    <cellStyle name="Standard 15" xfId="366"/>
    <cellStyle name="Standard 15 2" xfId="367"/>
    <cellStyle name="Standard 15 3" xfId="368"/>
    <cellStyle name="Standard 15 4" xfId="369"/>
    <cellStyle name="Standard 15 5" xfId="370"/>
    <cellStyle name="Standard 16" xfId="371"/>
    <cellStyle name="Standard 16 2" xfId="372"/>
    <cellStyle name="Standard 16 3" xfId="373"/>
    <cellStyle name="Standard 16 4" xfId="374"/>
    <cellStyle name="Standard 16 5" xfId="375"/>
    <cellStyle name="Standard 17" xfId="376"/>
    <cellStyle name="Standard 17 2" xfId="377"/>
    <cellStyle name="Standard 17 3" xfId="378"/>
    <cellStyle name="Standard 17 4" xfId="379"/>
    <cellStyle name="Standard 17 5" xfId="380"/>
    <cellStyle name="Standard 18" xfId="381"/>
    <cellStyle name="Standard 18 2" xfId="382"/>
    <cellStyle name="Standard 18 3" xfId="383"/>
    <cellStyle name="Standard 18 4" xfId="384"/>
    <cellStyle name="Standard 18 5" xfId="385"/>
    <cellStyle name="Standard 19" xfId="386"/>
    <cellStyle name="Standard 19 2" xfId="387"/>
    <cellStyle name="Standard 19 3" xfId="388"/>
    <cellStyle name="Standard 19 4" xfId="389"/>
    <cellStyle name="Standard 19 5" xfId="390"/>
    <cellStyle name="Standard 2" xfId="391"/>
    <cellStyle name="Standard 2 2" xfId="392"/>
    <cellStyle name="Standard 2 3" xfId="393"/>
    <cellStyle name="Standard 2 4" xfId="394"/>
    <cellStyle name="Standard 2 5" xfId="395"/>
    <cellStyle name="Standard 20" xfId="396"/>
    <cellStyle name="Standard 20 2" xfId="397"/>
    <cellStyle name="Standard 20 3" xfId="398"/>
    <cellStyle name="Standard 20 4" xfId="399"/>
    <cellStyle name="Standard 20 5" xfId="400"/>
    <cellStyle name="Standard 21" xfId="401"/>
    <cellStyle name="Standard 21 2" xfId="402"/>
    <cellStyle name="Standard 21 3" xfId="403"/>
    <cellStyle name="Standard 21 4" xfId="404"/>
    <cellStyle name="Standard 21 5" xfId="405"/>
    <cellStyle name="Standard 22" xfId="406"/>
    <cellStyle name="Standard 22 2" xfId="407"/>
    <cellStyle name="Standard 22 3" xfId="408"/>
    <cellStyle name="Standard 22 4" xfId="409"/>
    <cellStyle name="Standard 22 5" xfId="410"/>
    <cellStyle name="Standard 23" xfId="411"/>
    <cellStyle name="Standard 23 2" xfId="412"/>
    <cellStyle name="Standard 23 3" xfId="413"/>
    <cellStyle name="Standard 23 4" xfId="414"/>
    <cellStyle name="Standard 23 5" xfId="415"/>
    <cellStyle name="Standard 24" xfId="416"/>
    <cellStyle name="Standard 24 2" xfId="417"/>
    <cellStyle name="Standard 24 3" xfId="418"/>
    <cellStyle name="Standard 24 4" xfId="419"/>
    <cellStyle name="Standard 24 5" xfId="420"/>
    <cellStyle name="Standard 25" xfId="421"/>
    <cellStyle name="Standard 25 2" xfId="422"/>
    <cellStyle name="Standard 25 3" xfId="423"/>
    <cellStyle name="Standard 25 4" xfId="424"/>
    <cellStyle name="Standard 25 5" xfId="425"/>
    <cellStyle name="Standard 26" xfId="426"/>
    <cellStyle name="Standard 26 2" xfId="427"/>
    <cellStyle name="Standard 26 3" xfId="428"/>
    <cellStyle name="Standard 26 4" xfId="429"/>
    <cellStyle name="Standard 26 5" xfId="430"/>
    <cellStyle name="Standard 27" xfId="431"/>
    <cellStyle name="Standard 27 2" xfId="432"/>
    <cellStyle name="Standard 27 3" xfId="433"/>
    <cellStyle name="Standard 27 4" xfId="434"/>
    <cellStyle name="Standard 27 5" xfId="435"/>
    <cellStyle name="Standard 28" xfId="436"/>
    <cellStyle name="Standard 28 2" xfId="437"/>
    <cellStyle name="Standard 28 3" xfId="438"/>
    <cellStyle name="Standard 28 4" xfId="439"/>
    <cellStyle name="Standard 28 5" xfId="440"/>
    <cellStyle name="Standard 29" xfId="441"/>
    <cellStyle name="Standard 29 2" xfId="442"/>
    <cellStyle name="Standard 29 3" xfId="443"/>
    <cellStyle name="Standard 29 4" xfId="444"/>
    <cellStyle name="Standard 29 5" xfId="445"/>
    <cellStyle name="Standard 3" xfId="446"/>
    <cellStyle name="Standard 3 2" xfId="447"/>
    <cellStyle name="Standard 3 3" xfId="448"/>
    <cellStyle name="Standard 3 4" xfId="449"/>
    <cellStyle name="Standard 3 5" xfId="450"/>
    <cellStyle name="Standard 30" xfId="451"/>
    <cellStyle name="Standard 30 2" xfId="452"/>
    <cellStyle name="Standard 30 3" xfId="453"/>
    <cellStyle name="Standard 30 4" xfId="454"/>
    <cellStyle name="Standard 30 5" xfId="455"/>
    <cellStyle name="Standard 31" xfId="456"/>
    <cellStyle name="Standard 31 2" xfId="457"/>
    <cellStyle name="Standard 31 3" xfId="458"/>
    <cellStyle name="Standard 31 4" xfId="459"/>
    <cellStyle name="Standard 31 5" xfId="460"/>
    <cellStyle name="Standard 32" xfId="461"/>
    <cellStyle name="Standard 32 2" xfId="462"/>
    <cellStyle name="Standard 32 3" xfId="463"/>
    <cellStyle name="Standard 32 4" xfId="464"/>
    <cellStyle name="Standard 32 5" xfId="465"/>
    <cellStyle name="Standard 33" xfId="466"/>
    <cellStyle name="Standard 33 2" xfId="467"/>
    <cellStyle name="Standard 33 3" xfId="468"/>
    <cellStyle name="Standard 33 4" xfId="469"/>
    <cellStyle name="Standard 33 5" xfId="470"/>
    <cellStyle name="Standard 34" xfId="471"/>
    <cellStyle name="Standard 34 2" xfId="472"/>
    <cellStyle name="Standard 34 3" xfId="473"/>
    <cellStyle name="Standard 34 4" xfId="474"/>
    <cellStyle name="Standard 34 5" xfId="475"/>
    <cellStyle name="Standard 35" xfId="476"/>
    <cellStyle name="Standard 35 2" xfId="477"/>
    <cellStyle name="Standard 35 3" xfId="478"/>
    <cellStyle name="Standard 35 4" xfId="479"/>
    <cellStyle name="Standard 35 5" xfId="480"/>
    <cellStyle name="Standard 36" xfId="481"/>
    <cellStyle name="Standard 36 2" xfId="482"/>
    <cellStyle name="Standard 36 3" xfId="483"/>
    <cellStyle name="Standard 36 4" xfId="484"/>
    <cellStyle name="Standard 36 5" xfId="485"/>
    <cellStyle name="Standard 37" xfId="486"/>
    <cellStyle name="Standard 37 2" xfId="487"/>
    <cellStyle name="Standard 37 3" xfId="488"/>
    <cellStyle name="Standard 37 4" xfId="489"/>
    <cellStyle name="Standard 37 5" xfId="490"/>
    <cellStyle name="Standard 38" xfId="491"/>
    <cellStyle name="Standard 38 2" xfId="492"/>
    <cellStyle name="Standard 38 3" xfId="493"/>
    <cellStyle name="Standard 38 4" xfId="494"/>
    <cellStyle name="Standard 38 5" xfId="495"/>
    <cellStyle name="Standard 39" xfId="496"/>
    <cellStyle name="Standard 39 2" xfId="497"/>
    <cellStyle name="Standard 39 3" xfId="498"/>
    <cellStyle name="Standard 39 4" xfId="499"/>
    <cellStyle name="Standard 39 5" xfId="500"/>
    <cellStyle name="Standard 4" xfId="501"/>
    <cellStyle name="Standard 4 2" xfId="502"/>
    <cellStyle name="Standard 4 3" xfId="503"/>
    <cellStyle name="Standard 4 4" xfId="504"/>
    <cellStyle name="Standard 4 5" xfId="505"/>
    <cellStyle name="Standard 40" xfId="506"/>
    <cellStyle name="Standard 40 2" xfId="507"/>
    <cellStyle name="Standard 40 3" xfId="508"/>
    <cellStyle name="Standard 40 4" xfId="509"/>
    <cellStyle name="Standard 40 5" xfId="510"/>
    <cellStyle name="Standard 41" xfId="511"/>
    <cellStyle name="Standard 41 2" xfId="512"/>
    <cellStyle name="Standard 41 3" xfId="513"/>
    <cellStyle name="Standard 41 4" xfId="514"/>
    <cellStyle name="Standard 41 5" xfId="515"/>
    <cellStyle name="Standard 42" xfId="516"/>
    <cellStyle name="Standard 42 2" xfId="517"/>
    <cellStyle name="Standard 42 3" xfId="518"/>
    <cellStyle name="Standard 42 4" xfId="519"/>
    <cellStyle name="Standard 42 5" xfId="520"/>
    <cellStyle name="Standard 43" xfId="521"/>
    <cellStyle name="Standard 43 2" xfId="522"/>
    <cellStyle name="Standard 43 3" xfId="523"/>
    <cellStyle name="Standard 43 4" xfId="524"/>
    <cellStyle name="Standard 43 5" xfId="525"/>
    <cellStyle name="Standard 44" xfId="526"/>
    <cellStyle name="Standard 44 2" xfId="527"/>
    <cellStyle name="Standard 44 3" xfId="528"/>
    <cellStyle name="Standard 44 4" xfId="529"/>
    <cellStyle name="Standard 44 5" xfId="530"/>
    <cellStyle name="Standard 45" xfId="531"/>
    <cellStyle name="Standard 45 2" xfId="532"/>
    <cellStyle name="Standard 45 3" xfId="533"/>
    <cellStyle name="Standard 45 4" xfId="534"/>
    <cellStyle name="Standard 45 5" xfId="535"/>
    <cellStyle name="Standard 46" xfId="536"/>
    <cellStyle name="Standard 46 2" xfId="537"/>
    <cellStyle name="Standard 46 3" xfId="538"/>
    <cellStyle name="Standard 46 4" xfId="539"/>
    <cellStyle name="Standard 46 5" xfId="540"/>
    <cellStyle name="Standard 47" xfId="541"/>
    <cellStyle name="Standard 47 2" xfId="542"/>
    <cellStyle name="Standard 47 3" xfId="543"/>
    <cellStyle name="Standard 47 4" xfId="544"/>
    <cellStyle name="Standard 47 5" xfId="545"/>
    <cellStyle name="Standard 48" xfId="546"/>
    <cellStyle name="Standard 48 2" xfId="547"/>
    <cellStyle name="Standard 48 3" xfId="548"/>
    <cellStyle name="Standard 48 4" xfId="549"/>
    <cellStyle name="Standard 48 5" xfId="550"/>
    <cellStyle name="Standard 49" xfId="551"/>
    <cellStyle name="Standard 49 2" xfId="552"/>
    <cellStyle name="Standard 49 3" xfId="553"/>
    <cellStyle name="Standard 49 4" xfId="554"/>
    <cellStyle name="Standard 49 5" xfId="555"/>
    <cellStyle name="Standard 5" xfId="556"/>
    <cellStyle name="Standard 5 2" xfId="557"/>
    <cellStyle name="Standard 5 3" xfId="558"/>
    <cellStyle name="Standard 5 4" xfId="559"/>
    <cellStyle name="Standard 5 5" xfId="560"/>
    <cellStyle name="Standard 50" xfId="561"/>
    <cellStyle name="Standard 50 2" xfId="562"/>
    <cellStyle name="Standard 50 3" xfId="563"/>
    <cellStyle name="Standard 50 4" xfId="564"/>
    <cellStyle name="Standard 50 5" xfId="565"/>
    <cellStyle name="Standard 51" xfId="566"/>
    <cellStyle name="Standard 51 2" xfId="567"/>
    <cellStyle name="Standard 51 3" xfId="568"/>
    <cellStyle name="Standard 51 4" xfId="569"/>
    <cellStyle name="Standard 51 5" xfId="570"/>
    <cellStyle name="Standard 52" xfId="571"/>
    <cellStyle name="Standard 52 2" xfId="572"/>
    <cellStyle name="Standard 52 3" xfId="573"/>
    <cellStyle name="Standard 52 4" xfId="574"/>
    <cellStyle name="Standard 52 5" xfId="575"/>
    <cellStyle name="Standard 53" xfId="576"/>
    <cellStyle name="Standard 53 2" xfId="577"/>
    <cellStyle name="Standard 53 3" xfId="578"/>
    <cellStyle name="Standard 53 4" xfId="579"/>
    <cellStyle name="Standard 53 5" xfId="580"/>
    <cellStyle name="Standard 7" xfId="581"/>
    <cellStyle name="Standard 7 2" xfId="582"/>
    <cellStyle name="Standard 7 3" xfId="583"/>
    <cellStyle name="Standard 7 4" xfId="584"/>
    <cellStyle name="Standard 7 5" xfId="585"/>
    <cellStyle name="Standard 8" xfId="586"/>
    <cellStyle name="Standard 8 2" xfId="587"/>
    <cellStyle name="Standard 8 3" xfId="588"/>
    <cellStyle name="Standard 8 4" xfId="589"/>
    <cellStyle name="Standard 8 5" xfId="590"/>
    <cellStyle name="Standard 9" xfId="591"/>
    <cellStyle name="Standard 9 2" xfId="592"/>
    <cellStyle name="Standard 9 3" xfId="593"/>
    <cellStyle name="Standard 9 4" xfId="594"/>
    <cellStyle name="Standard 9 5" xfId="595"/>
    <cellStyle name="Standard_Bewert.faktoren" xfId="629"/>
    <cellStyle name="Standard_Ergebnistabelle" xfId="630"/>
    <cellStyle name="Verknüpfte Zelle 2" xfId="616"/>
    <cellStyle name="Verknüpfte Zelle 3" xfId="617"/>
    <cellStyle name="Verknüpfte Zelle 4" xfId="618"/>
    <cellStyle name="Verknüpfte Zelle 5" xfId="619"/>
    <cellStyle name="Warnender Text 2" xfId="620"/>
    <cellStyle name="Warnender Text 3" xfId="621"/>
    <cellStyle name="Warnender Text 4" xfId="622"/>
    <cellStyle name="Warnender Text 5" xfId="623"/>
    <cellStyle name="Überschrift 1 2" xfId="596"/>
    <cellStyle name="Überschrift 1 3" xfId="597"/>
    <cellStyle name="Überschrift 1 4" xfId="598"/>
    <cellStyle name="Überschrift 1 5" xfId="599"/>
    <cellStyle name="Überschrift 2 2" xfId="600"/>
    <cellStyle name="Überschrift 2 3" xfId="601"/>
    <cellStyle name="Überschrift 2 4" xfId="602"/>
    <cellStyle name="Überschrift 2 5" xfId="603"/>
    <cellStyle name="Überschrift 3 2" xfId="604"/>
    <cellStyle name="Überschrift 3 3" xfId="605"/>
    <cellStyle name="Überschrift 3 4" xfId="606"/>
    <cellStyle name="Überschrift 3 5" xfId="607"/>
    <cellStyle name="Überschrift 4 2" xfId="608"/>
    <cellStyle name="Überschrift 4 3" xfId="609"/>
    <cellStyle name="Überschrift 4 4" xfId="610"/>
    <cellStyle name="Überschrift 4 5" xfId="611"/>
    <cellStyle name="Überschrift 5" xfId="612"/>
    <cellStyle name="Überschrift 6" xfId="613"/>
    <cellStyle name="Überschrift 7" xfId="614"/>
    <cellStyle name="Überschrift 8" xfId="615"/>
    <cellStyle name="Zelle überprüfen 2" xfId="624"/>
    <cellStyle name="Zelle überprüfen 3" xfId="625"/>
    <cellStyle name="Zelle überprüfen 4" xfId="626"/>
    <cellStyle name="Zelle überprüfen 5" xfId="627"/>
  </cellStyles>
  <dxfs count="30"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CC00"/>
        </patternFill>
      </fill>
    </dxf>
    <dxf>
      <fill>
        <patternFill>
          <bgColor rgb="FFA0FF21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C0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CC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00"/>
      <color rgb="FF33CC33"/>
      <color rgb="FFD47600"/>
      <color rgb="FFA5D867"/>
      <color rgb="FFCC0000"/>
      <color rgb="FFFF6600"/>
      <color rgb="FFFFCC66"/>
      <color rgb="FFA0FF21"/>
      <color rgb="FF66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0</xdr:rowOff>
        </xdr:from>
        <xdr:to>
          <xdr:col>7</xdr:col>
          <xdr:colOff>742950</xdr:colOff>
          <xdr:row>48</xdr:row>
          <xdr:rowOff>390525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7</xdr:col>
          <xdr:colOff>752475</xdr:colOff>
          <xdr:row>50</xdr:row>
          <xdr:rowOff>9525</xdr:rowOff>
        </xdr:to>
        <xdr:sp macro="" textlink="">
          <xdr:nvSpPr>
            <xdr:cNvPr id="2050" name="Check Box 2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9525</xdr:rowOff>
        </xdr:from>
        <xdr:to>
          <xdr:col>7</xdr:col>
          <xdr:colOff>752475</xdr:colOff>
          <xdr:row>56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9525</xdr:rowOff>
        </xdr:from>
        <xdr:to>
          <xdr:col>7</xdr:col>
          <xdr:colOff>733425</xdr:colOff>
          <xdr:row>57</xdr:row>
          <xdr:rowOff>9525</xdr:rowOff>
        </xdr:to>
        <xdr:sp macro="" textlink="">
          <xdr:nvSpPr>
            <xdr:cNvPr id="2052" name="Check Box 4" descr="Ich versichere, dass alle eingetragenen Bewertungen auf Plausibilität überprüft wurden und gemäß den DGNB Anforderungen vorgenommen wurden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0</xdr:rowOff>
        </xdr:from>
        <xdr:to>
          <xdr:col>7</xdr:col>
          <xdr:colOff>742950</xdr:colOff>
          <xdr:row>56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152400</xdr:colOff>
      <xdr:row>0</xdr:row>
      <xdr:rowOff>31376</xdr:rowOff>
    </xdr:from>
    <xdr:to>
      <xdr:col>24</xdr:col>
      <xdr:colOff>251642</xdr:colOff>
      <xdr:row>3</xdr:row>
      <xdr:rowOff>125506</xdr:rowOff>
    </xdr:to>
    <xdr:pic>
      <xdr:nvPicPr>
        <xdr:cNvPr id="3" name="Grafik 2" descr="DGNB_WaveQuad_Colour_211209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6649700" y="31376"/>
          <a:ext cx="804092" cy="68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333376</xdr:colOff>
      <xdr:row>0</xdr:row>
      <xdr:rowOff>88526</xdr:rowOff>
    </xdr:from>
    <xdr:to>
      <xdr:col>15</xdr:col>
      <xdr:colOff>192180</xdr:colOff>
      <xdr:row>5</xdr:row>
      <xdr:rowOff>53900</xdr:rowOff>
    </xdr:to>
    <xdr:pic>
      <xdr:nvPicPr>
        <xdr:cNvPr id="5" name="Grafik 2" descr="DGNB_WaveQuad_Colour_211209.jpg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15" t="3976" r="16109" b="9091"/>
        <a:stretch>
          <a:fillRect/>
        </a:stretch>
      </xdr:blipFill>
      <xdr:spPr bwMode="auto">
        <a:xfrm>
          <a:off x="11877676" y="88526"/>
          <a:ext cx="916079" cy="81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%20Fan&#248;%20Mondrup/Dropbox%20(GBC%20Denmark)/Green%20Building%20Council%20Denmark/Udvalg/Kriterieudvalg/DGNB%20manualer/Kontorbygninger/version%202016/LCC/LCC%20beregning%20af%20po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amlet score"/>
      <sheetName val="Score ECO1.1"/>
      <sheetName val="Stamdata"/>
      <sheetName val="Forsyning"/>
      <sheetName val="Beregningsforudsætninger"/>
      <sheetName val="Vejledning"/>
      <sheetName val="Om værktøjet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Albertslund</v>
          </cell>
          <cell r="C26">
            <v>1.05</v>
          </cell>
        </row>
        <row r="27">
          <cell r="B27" t="str">
            <v>Allerød</v>
          </cell>
          <cell r="C27">
            <v>1.05</v>
          </cell>
        </row>
        <row r="28">
          <cell r="B28" t="str">
            <v>Assens</v>
          </cell>
          <cell r="C28">
            <v>0.95</v>
          </cell>
        </row>
        <row r="29">
          <cell r="B29" t="str">
            <v>Ballerup</v>
          </cell>
          <cell r="C29">
            <v>1.05</v>
          </cell>
        </row>
        <row r="30">
          <cell r="B30" t="str">
            <v>Billund</v>
          </cell>
          <cell r="C30">
            <v>0.9</v>
          </cell>
        </row>
        <row r="31">
          <cell r="B31" t="str">
            <v>Bornholm</v>
          </cell>
          <cell r="C31">
            <v>1</v>
          </cell>
        </row>
        <row r="32">
          <cell r="B32" t="str">
            <v>Brøndby</v>
          </cell>
          <cell r="C32">
            <v>1.05</v>
          </cell>
        </row>
        <row r="33">
          <cell r="B33" t="str">
            <v>Brønderslev</v>
          </cell>
          <cell r="C33">
            <v>0.85</v>
          </cell>
        </row>
        <row r="34">
          <cell r="B34" t="str">
            <v>Dragør</v>
          </cell>
          <cell r="C34">
            <v>1.05</v>
          </cell>
        </row>
        <row r="35">
          <cell r="B35" t="str">
            <v>Egedal</v>
          </cell>
          <cell r="C35">
            <v>1.05</v>
          </cell>
        </row>
        <row r="36">
          <cell r="B36" t="str">
            <v>Esbjerg</v>
          </cell>
          <cell r="C36">
            <v>0.9</v>
          </cell>
        </row>
        <row r="37">
          <cell r="B37" t="str">
            <v>Fanø</v>
          </cell>
          <cell r="C37">
            <v>0.9</v>
          </cell>
        </row>
        <row r="38">
          <cell r="B38" t="str">
            <v>Favrskov</v>
          </cell>
          <cell r="C38">
            <v>0.85</v>
          </cell>
        </row>
        <row r="39">
          <cell r="B39" t="str">
            <v>Faxe</v>
          </cell>
          <cell r="C39">
            <v>1</v>
          </cell>
        </row>
        <row r="40">
          <cell r="B40" t="str">
            <v>Fredensborg</v>
          </cell>
          <cell r="C40">
            <v>1.05</v>
          </cell>
        </row>
        <row r="41">
          <cell r="B41" t="str">
            <v>Fredericia</v>
          </cell>
          <cell r="C41">
            <v>0.95</v>
          </cell>
        </row>
        <row r="42">
          <cell r="B42" t="str">
            <v>Frederiksberg</v>
          </cell>
          <cell r="C42">
            <v>1.05</v>
          </cell>
        </row>
        <row r="43">
          <cell r="B43" t="str">
            <v>Frederikshavn</v>
          </cell>
          <cell r="C43">
            <v>0.85</v>
          </cell>
        </row>
        <row r="44">
          <cell r="B44" t="str">
            <v>Frederikssund</v>
          </cell>
          <cell r="C44">
            <v>1.05</v>
          </cell>
        </row>
        <row r="45">
          <cell r="B45" t="str">
            <v>Furesø</v>
          </cell>
          <cell r="C45">
            <v>1.05</v>
          </cell>
        </row>
        <row r="46">
          <cell r="B46" t="str">
            <v>Faaborg-Midtfyn</v>
          </cell>
          <cell r="C46">
            <v>0.95</v>
          </cell>
        </row>
        <row r="47">
          <cell r="B47" t="str">
            <v>Gentofte</v>
          </cell>
          <cell r="C47">
            <v>1.05</v>
          </cell>
        </row>
        <row r="48">
          <cell r="B48" t="str">
            <v>Gladsaxe</v>
          </cell>
          <cell r="C48">
            <v>1.05</v>
          </cell>
        </row>
        <row r="49">
          <cell r="B49" t="str">
            <v>Glostrup</v>
          </cell>
          <cell r="C49">
            <v>1.05</v>
          </cell>
        </row>
        <row r="50">
          <cell r="B50" t="str">
            <v>Greve</v>
          </cell>
          <cell r="C50">
            <v>1.05</v>
          </cell>
        </row>
        <row r="51">
          <cell r="B51" t="str">
            <v>Gribskov</v>
          </cell>
          <cell r="C51">
            <v>1.05</v>
          </cell>
        </row>
        <row r="52">
          <cell r="B52" t="str">
            <v>Guldborgsund</v>
          </cell>
          <cell r="C52">
            <v>0.9</v>
          </cell>
        </row>
        <row r="53">
          <cell r="B53" t="str">
            <v>Haderslev</v>
          </cell>
          <cell r="C53">
            <v>0.9</v>
          </cell>
        </row>
        <row r="54">
          <cell r="B54" t="str">
            <v>Halsnæs</v>
          </cell>
          <cell r="C54">
            <v>1.05</v>
          </cell>
        </row>
        <row r="55">
          <cell r="B55" t="str">
            <v>Hedensted</v>
          </cell>
          <cell r="C55">
            <v>0.85</v>
          </cell>
        </row>
        <row r="56">
          <cell r="B56" t="str">
            <v>Helsingør</v>
          </cell>
          <cell r="C56">
            <v>1.05</v>
          </cell>
        </row>
        <row r="57">
          <cell r="B57" t="str">
            <v>Herlev</v>
          </cell>
          <cell r="C57">
            <v>1.05</v>
          </cell>
        </row>
        <row r="58">
          <cell r="B58" t="str">
            <v>Herning</v>
          </cell>
          <cell r="C58">
            <v>0.85</v>
          </cell>
        </row>
        <row r="59">
          <cell r="B59" t="str">
            <v>Hillerød</v>
          </cell>
          <cell r="C59">
            <v>1.05</v>
          </cell>
        </row>
        <row r="60">
          <cell r="B60" t="str">
            <v>Hjørring</v>
          </cell>
          <cell r="C60">
            <v>0.85</v>
          </cell>
        </row>
        <row r="61">
          <cell r="B61" t="str">
            <v>Holbæk</v>
          </cell>
          <cell r="C61">
            <v>1</v>
          </cell>
        </row>
        <row r="62">
          <cell r="B62" t="str">
            <v>Holstebro</v>
          </cell>
          <cell r="C62">
            <v>0.85</v>
          </cell>
        </row>
        <row r="63">
          <cell r="B63" t="str">
            <v>Horsens</v>
          </cell>
          <cell r="C63">
            <v>0.85</v>
          </cell>
        </row>
        <row r="64">
          <cell r="B64" t="str">
            <v>Hvidovre</v>
          </cell>
          <cell r="C64">
            <v>1.05</v>
          </cell>
        </row>
        <row r="65">
          <cell r="B65" t="str">
            <v>Høje-Taastrup</v>
          </cell>
          <cell r="C65">
            <v>1.05</v>
          </cell>
        </row>
        <row r="66">
          <cell r="B66" t="str">
            <v>Hørsholm</v>
          </cell>
          <cell r="C66">
            <v>1.05</v>
          </cell>
        </row>
        <row r="67">
          <cell r="B67" t="str">
            <v>Ikast-Brande</v>
          </cell>
          <cell r="C67">
            <v>0.85</v>
          </cell>
        </row>
        <row r="68">
          <cell r="B68" t="str">
            <v>Ishøj</v>
          </cell>
          <cell r="C68">
            <v>1.05</v>
          </cell>
        </row>
        <row r="69">
          <cell r="B69" t="str">
            <v>Jammerbugt</v>
          </cell>
          <cell r="C69">
            <v>0.85</v>
          </cell>
        </row>
        <row r="70">
          <cell r="B70" t="str">
            <v>Kalundborg</v>
          </cell>
          <cell r="C70">
            <v>1</v>
          </cell>
        </row>
        <row r="71">
          <cell r="B71" t="str">
            <v>Kerteminde</v>
          </cell>
          <cell r="C71">
            <v>0.95</v>
          </cell>
        </row>
        <row r="72">
          <cell r="B72" t="str">
            <v>Kolding</v>
          </cell>
          <cell r="C72">
            <v>0.95</v>
          </cell>
        </row>
        <row r="73">
          <cell r="B73" t="str">
            <v>København</v>
          </cell>
          <cell r="C73">
            <v>1.05</v>
          </cell>
        </row>
        <row r="74">
          <cell r="B74" t="str">
            <v>Køge</v>
          </cell>
          <cell r="C74">
            <v>1.05</v>
          </cell>
        </row>
        <row r="75">
          <cell r="B75" t="str">
            <v>Langeland</v>
          </cell>
          <cell r="C75">
            <v>0.85</v>
          </cell>
        </row>
        <row r="76">
          <cell r="B76" t="str">
            <v>Lejre</v>
          </cell>
          <cell r="C76">
            <v>1.05</v>
          </cell>
        </row>
        <row r="77">
          <cell r="B77" t="str">
            <v>Lemvig</v>
          </cell>
          <cell r="C77">
            <v>0.85</v>
          </cell>
        </row>
        <row r="78">
          <cell r="B78" t="str">
            <v>Lolland</v>
          </cell>
          <cell r="C78">
            <v>0.9</v>
          </cell>
        </row>
        <row r="79">
          <cell r="B79" t="str">
            <v>Lyngby-Taarbæk</v>
          </cell>
          <cell r="C79">
            <v>1.05</v>
          </cell>
        </row>
        <row r="80">
          <cell r="B80" t="str">
            <v>Læsø</v>
          </cell>
          <cell r="C80">
            <v>0.85</v>
          </cell>
        </row>
        <row r="81">
          <cell r="B81" t="str">
            <v>Mariagerfjord</v>
          </cell>
          <cell r="C81">
            <v>0.85</v>
          </cell>
        </row>
        <row r="82">
          <cell r="B82" t="str">
            <v>Middelfart</v>
          </cell>
          <cell r="C82">
            <v>0.95</v>
          </cell>
        </row>
        <row r="83">
          <cell r="B83" t="str">
            <v>Morsø</v>
          </cell>
          <cell r="C83">
            <v>0.85</v>
          </cell>
        </row>
        <row r="84">
          <cell r="B84" t="str">
            <v>Norddjurs</v>
          </cell>
          <cell r="C84">
            <v>0.85</v>
          </cell>
        </row>
        <row r="85">
          <cell r="B85" t="str">
            <v>Nordfyn</v>
          </cell>
          <cell r="C85">
            <v>0.95</v>
          </cell>
        </row>
        <row r="86">
          <cell r="B86" t="str">
            <v>Nyborg</v>
          </cell>
          <cell r="C86">
            <v>0.95</v>
          </cell>
        </row>
        <row r="87">
          <cell r="B87" t="str">
            <v>Næstved</v>
          </cell>
          <cell r="C87">
            <v>1</v>
          </cell>
        </row>
        <row r="88">
          <cell r="B88" t="str">
            <v>Odder</v>
          </cell>
          <cell r="C88">
            <v>0.85</v>
          </cell>
        </row>
        <row r="89">
          <cell r="B89" t="str">
            <v>Odense</v>
          </cell>
          <cell r="C89">
            <v>0.95</v>
          </cell>
        </row>
        <row r="90">
          <cell r="B90" t="str">
            <v>Odsherred</v>
          </cell>
          <cell r="C90">
            <v>1</v>
          </cell>
        </row>
        <row r="91">
          <cell r="B91" t="str">
            <v>Randers</v>
          </cell>
          <cell r="C91">
            <v>0.95</v>
          </cell>
        </row>
        <row r="92">
          <cell r="B92" t="str">
            <v>Rebild</v>
          </cell>
          <cell r="C92">
            <v>0.85</v>
          </cell>
        </row>
        <row r="93">
          <cell r="B93" t="str">
            <v>Ringkjøbing-Skjern</v>
          </cell>
          <cell r="C93">
            <v>0.85</v>
          </cell>
        </row>
        <row r="94">
          <cell r="B94" t="str">
            <v>Ringsted</v>
          </cell>
          <cell r="C94">
            <v>1</v>
          </cell>
        </row>
        <row r="95">
          <cell r="B95" t="str">
            <v>Roskilde</v>
          </cell>
          <cell r="C95">
            <v>1.05</v>
          </cell>
        </row>
        <row r="96">
          <cell r="B96" t="str">
            <v>Rudersdal</v>
          </cell>
          <cell r="C96">
            <v>1.05</v>
          </cell>
        </row>
        <row r="97">
          <cell r="B97" t="str">
            <v>Rødovre</v>
          </cell>
          <cell r="C97">
            <v>1.05</v>
          </cell>
        </row>
        <row r="98">
          <cell r="B98" t="str">
            <v>Samsø</v>
          </cell>
          <cell r="C98">
            <v>0.85</v>
          </cell>
        </row>
        <row r="99">
          <cell r="B99" t="str">
            <v>Silkeborg</v>
          </cell>
          <cell r="C99">
            <v>0.85</v>
          </cell>
        </row>
        <row r="100">
          <cell r="B100" t="str">
            <v>Skanderborg</v>
          </cell>
          <cell r="C100">
            <v>0.95</v>
          </cell>
        </row>
        <row r="101">
          <cell r="B101" t="str">
            <v>Skive</v>
          </cell>
          <cell r="C101">
            <v>0.85</v>
          </cell>
        </row>
        <row r="102">
          <cell r="B102" t="str">
            <v>Slagelse</v>
          </cell>
          <cell r="C102">
            <v>1</v>
          </cell>
        </row>
        <row r="103">
          <cell r="B103" t="str">
            <v>Solrød</v>
          </cell>
          <cell r="C103">
            <v>1.05</v>
          </cell>
        </row>
        <row r="104">
          <cell r="B104" t="str">
            <v>Sorø</v>
          </cell>
          <cell r="C104">
            <v>1</v>
          </cell>
        </row>
        <row r="105">
          <cell r="B105" t="str">
            <v>Stevns</v>
          </cell>
          <cell r="C105">
            <v>1</v>
          </cell>
        </row>
        <row r="106">
          <cell r="B106" t="str">
            <v>Struer</v>
          </cell>
          <cell r="C106">
            <v>0.85</v>
          </cell>
        </row>
        <row r="107">
          <cell r="B107" t="str">
            <v>Svendborg</v>
          </cell>
          <cell r="C107">
            <v>0.95</v>
          </cell>
        </row>
        <row r="108">
          <cell r="B108" t="str">
            <v>Syddjurs</v>
          </cell>
          <cell r="C108">
            <v>0.85</v>
          </cell>
        </row>
        <row r="109">
          <cell r="B109" t="str">
            <v>Sønderborg</v>
          </cell>
          <cell r="C109">
            <v>0.9</v>
          </cell>
        </row>
        <row r="110">
          <cell r="B110" t="str">
            <v>Thisted</v>
          </cell>
          <cell r="C110">
            <v>0.85</v>
          </cell>
        </row>
        <row r="111">
          <cell r="B111" t="str">
            <v>Tønder</v>
          </cell>
          <cell r="C111">
            <v>0.85</v>
          </cell>
        </row>
        <row r="112">
          <cell r="B112" t="str">
            <v>Tårnby</v>
          </cell>
          <cell r="C112">
            <v>1.05</v>
          </cell>
        </row>
        <row r="113">
          <cell r="B113" t="str">
            <v>Vallensbæk</v>
          </cell>
          <cell r="C113">
            <v>1.05</v>
          </cell>
        </row>
        <row r="114">
          <cell r="B114" t="str">
            <v>Varde</v>
          </cell>
          <cell r="C114">
            <v>0.85</v>
          </cell>
        </row>
        <row r="115">
          <cell r="B115" t="str">
            <v>Vejen</v>
          </cell>
          <cell r="C115">
            <v>0.9</v>
          </cell>
        </row>
        <row r="116">
          <cell r="B116" t="str">
            <v>Vejle</v>
          </cell>
          <cell r="C116">
            <v>0.95</v>
          </cell>
        </row>
        <row r="117">
          <cell r="B117" t="str">
            <v>Vesthimmerland</v>
          </cell>
          <cell r="C117">
            <v>0.85</v>
          </cell>
        </row>
        <row r="118">
          <cell r="B118" t="str">
            <v>Viborg</v>
          </cell>
          <cell r="C118">
            <v>0.85</v>
          </cell>
        </row>
        <row r="119">
          <cell r="B119" t="str">
            <v>Vordingborg</v>
          </cell>
          <cell r="C119">
            <v>1</v>
          </cell>
        </row>
        <row r="120">
          <cell r="B120" t="str">
            <v>Ærø</v>
          </cell>
          <cell r="C120">
            <v>0.95</v>
          </cell>
        </row>
        <row r="121">
          <cell r="B121" t="str">
            <v>Aabenraa</v>
          </cell>
          <cell r="C121">
            <v>0.9</v>
          </cell>
        </row>
        <row r="122">
          <cell r="B122" t="str">
            <v>Aalborg</v>
          </cell>
          <cell r="C122">
            <v>0.85</v>
          </cell>
        </row>
        <row r="123">
          <cell r="B123" t="str">
            <v>Aarhus</v>
          </cell>
          <cell r="C123">
            <v>0.95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N67"/>
  <sheetViews>
    <sheetView zoomScaleNormal="100" zoomScaleSheetLayoutView="100" workbookViewId="0">
      <selection activeCell="Q48" sqref="Q48"/>
    </sheetView>
  </sheetViews>
  <sheetFormatPr defaultColWidth="11.28515625" defaultRowHeight="12.75" x14ac:dyDescent="0.2"/>
  <cols>
    <col min="1" max="1" width="1.28515625" style="151" customWidth="1"/>
    <col min="2" max="2" width="13.7109375" style="151" customWidth="1"/>
    <col min="3" max="3" width="3.28515625" style="151" customWidth="1"/>
    <col min="4" max="4" width="16.7109375" style="151" customWidth="1"/>
    <col min="5" max="5" width="19.28515625" style="151" customWidth="1"/>
    <col min="6" max="6" width="11.85546875" style="151" customWidth="1"/>
    <col min="7" max="7" width="12.28515625" style="151" customWidth="1"/>
    <col min="8" max="8" width="24.42578125" style="151" customWidth="1"/>
    <col min="9" max="9" width="11.28515625" style="151"/>
    <col min="10" max="10" width="11.28515625" style="151" customWidth="1"/>
    <col min="11" max="12" width="11.28515625" style="151" hidden="1" customWidth="1"/>
    <col min="13" max="13" width="18.140625" style="151" hidden="1" customWidth="1"/>
    <col min="14" max="14" width="16.28515625" style="151" hidden="1" customWidth="1"/>
    <col min="15" max="15" width="11.28515625" style="151" customWidth="1"/>
    <col min="16" max="255" width="11.28515625" style="151"/>
    <col min="256" max="257" width="1.28515625" style="151" customWidth="1"/>
    <col min="258" max="258" width="12" style="151" customWidth="1"/>
    <col min="259" max="259" width="3.28515625" style="151" customWidth="1"/>
    <col min="260" max="260" width="17" style="151" customWidth="1"/>
    <col min="261" max="261" width="20.140625" style="151" customWidth="1"/>
    <col min="262" max="264" width="8.7109375" style="151" customWidth="1"/>
    <col min="265" max="265" width="11.28515625" style="151"/>
    <col min="266" max="266" width="11.28515625" style="151" customWidth="1"/>
    <col min="267" max="270" width="0" style="151" hidden="1" customWidth="1"/>
    <col min="271" max="511" width="11.28515625" style="151"/>
    <col min="512" max="513" width="1.28515625" style="151" customWidth="1"/>
    <col min="514" max="514" width="12" style="151" customWidth="1"/>
    <col min="515" max="515" width="3.28515625" style="151" customWidth="1"/>
    <col min="516" max="516" width="17" style="151" customWidth="1"/>
    <col min="517" max="517" width="20.140625" style="151" customWidth="1"/>
    <col min="518" max="520" width="8.7109375" style="151" customWidth="1"/>
    <col min="521" max="521" width="11.28515625" style="151"/>
    <col min="522" max="522" width="11.28515625" style="151" customWidth="1"/>
    <col min="523" max="526" width="0" style="151" hidden="1" customWidth="1"/>
    <col min="527" max="767" width="11.28515625" style="151"/>
    <col min="768" max="769" width="1.28515625" style="151" customWidth="1"/>
    <col min="770" max="770" width="12" style="151" customWidth="1"/>
    <col min="771" max="771" width="3.28515625" style="151" customWidth="1"/>
    <col min="772" max="772" width="17" style="151" customWidth="1"/>
    <col min="773" max="773" width="20.140625" style="151" customWidth="1"/>
    <col min="774" max="776" width="8.7109375" style="151" customWidth="1"/>
    <col min="777" max="777" width="11.28515625" style="151"/>
    <col min="778" max="778" width="11.28515625" style="151" customWidth="1"/>
    <col min="779" max="782" width="0" style="151" hidden="1" customWidth="1"/>
    <col min="783" max="1023" width="11.28515625" style="151"/>
    <col min="1024" max="1025" width="1.28515625" style="151" customWidth="1"/>
    <col min="1026" max="1026" width="12" style="151" customWidth="1"/>
    <col min="1027" max="1027" width="3.28515625" style="151" customWidth="1"/>
    <col min="1028" max="1028" width="17" style="151" customWidth="1"/>
    <col min="1029" max="1029" width="20.140625" style="151" customWidth="1"/>
    <col min="1030" max="1032" width="8.7109375" style="151" customWidth="1"/>
    <col min="1033" max="1033" width="11.28515625" style="151"/>
    <col min="1034" max="1034" width="11.28515625" style="151" customWidth="1"/>
    <col min="1035" max="1038" width="0" style="151" hidden="1" customWidth="1"/>
    <col min="1039" max="1279" width="11.28515625" style="151"/>
    <col min="1280" max="1281" width="1.28515625" style="151" customWidth="1"/>
    <col min="1282" max="1282" width="12" style="151" customWidth="1"/>
    <col min="1283" max="1283" width="3.28515625" style="151" customWidth="1"/>
    <col min="1284" max="1284" width="17" style="151" customWidth="1"/>
    <col min="1285" max="1285" width="20.140625" style="151" customWidth="1"/>
    <col min="1286" max="1288" width="8.7109375" style="151" customWidth="1"/>
    <col min="1289" max="1289" width="11.28515625" style="151"/>
    <col min="1290" max="1290" width="11.28515625" style="151" customWidth="1"/>
    <col min="1291" max="1294" width="0" style="151" hidden="1" customWidth="1"/>
    <col min="1295" max="1535" width="11.28515625" style="151"/>
    <col min="1536" max="1537" width="1.28515625" style="151" customWidth="1"/>
    <col min="1538" max="1538" width="12" style="151" customWidth="1"/>
    <col min="1539" max="1539" width="3.28515625" style="151" customWidth="1"/>
    <col min="1540" max="1540" width="17" style="151" customWidth="1"/>
    <col min="1541" max="1541" width="20.140625" style="151" customWidth="1"/>
    <col min="1542" max="1544" width="8.7109375" style="151" customWidth="1"/>
    <col min="1545" max="1545" width="11.28515625" style="151"/>
    <col min="1546" max="1546" width="11.28515625" style="151" customWidth="1"/>
    <col min="1547" max="1550" width="0" style="151" hidden="1" customWidth="1"/>
    <col min="1551" max="1791" width="11.28515625" style="151"/>
    <col min="1792" max="1793" width="1.28515625" style="151" customWidth="1"/>
    <col min="1794" max="1794" width="12" style="151" customWidth="1"/>
    <col min="1795" max="1795" width="3.28515625" style="151" customWidth="1"/>
    <col min="1796" max="1796" width="17" style="151" customWidth="1"/>
    <col min="1797" max="1797" width="20.140625" style="151" customWidth="1"/>
    <col min="1798" max="1800" width="8.7109375" style="151" customWidth="1"/>
    <col min="1801" max="1801" width="11.28515625" style="151"/>
    <col min="1802" max="1802" width="11.28515625" style="151" customWidth="1"/>
    <col min="1803" max="1806" width="0" style="151" hidden="1" customWidth="1"/>
    <col min="1807" max="2047" width="11.28515625" style="151"/>
    <col min="2048" max="2049" width="1.28515625" style="151" customWidth="1"/>
    <col min="2050" max="2050" width="12" style="151" customWidth="1"/>
    <col min="2051" max="2051" width="3.28515625" style="151" customWidth="1"/>
    <col min="2052" max="2052" width="17" style="151" customWidth="1"/>
    <col min="2053" max="2053" width="20.140625" style="151" customWidth="1"/>
    <col min="2054" max="2056" width="8.7109375" style="151" customWidth="1"/>
    <col min="2057" max="2057" width="11.28515625" style="151"/>
    <col min="2058" max="2058" width="11.28515625" style="151" customWidth="1"/>
    <col min="2059" max="2062" width="0" style="151" hidden="1" customWidth="1"/>
    <col min="2063" max="2303" width="11.28515625" style="151"/>
    <col min="2304" max="2305" width="1.28515625" style="151" customWidth="1"/>
    <col min="2306" max="2306" width="12" style="151" customWidth="1"/>
    <col min="2307" max="2307" width="3.28515625" style="151" customWidth="1"/>
    <col min="2308" max="2308" width="17" style="151" customWidth="1"/>
    <col min="2309" max="2309" width="20.140625" style="151" customWidth="1"/>
    <col min="2310" max="2312" width="8.7109375" style="151" customWidth="1"/>
    <col min="2313" max="2313" width="11.28515625" style="151"/>
    <col min="2314" max="2314" width="11.28515625" style="151" customWidth="1"/>
    <col min="2315" max="2318" width="0" style="151" hidden="1" customWidth="1"/>
    <col min="2319" max="2559" width="11.28515625" style="151"/>
    <col min="2560" max="2561" width="1.28515625" style="151" customWidth="1"/>
    <col min="2562" max="2562" width="12" style="151" customWidth="1"/>
    <col min="2563" max="2563" width="3.28515625" style="151" customWidth="1"/>
    <col min="2564" max="2564" width="17" style="151" customWidth="1"/>
    <col min="2565" max="2565" width="20.140625" style="151" customWidth="1"/>
    <col min="2566" max="2568" width="8.7109375" style="151" customWidth="1"/>
    <col min="2569" max="2569" width="11.28515625" style="151"/>
    <col min="2570" max="2570" width="11.28515625" style="151" customWidth="1"/>
    <col min="2571" max="2574" width="0" style="151" hidden="1" customWidth="1"/>
    <col min="2575" max="2815" width="11.28515625" style="151"/>
    <col min="2816" max="2817" width="1.28515625" style="151" customWidth="1"/>
    <col min="2818" max="2818" width="12" style="151" customWidth="1"/>
    <col min="2819" max="2819" width="3.28515625" style="151" customWidth="1"/>
    <col min="2820" max="2820" width="17" style="151" customWidth="1"/>
    <col min="2821" max="2821" width="20.140625" style="151" customWidth="1"/>
    <col min="2822" max="2824" width="8.7109375" style="151" customWidth="1"/>
    <col min="2825" max="2825" width="11.28515625" style="151"/>
    <col min="2826" max="2826" width="11.28515625" style="151" customWidth="1"/>
    <col min="2827" max="2830" width="0" style="151" hidden="1" customWidth="1"/>
    <col min="2831" max="3071" width="11.28515625" style="151"/>
    <col min="3072" max="3073" width="1.28515625" style="151" customWidth="1"/>
    <col min="3074" max="3074" width="12" style="151" customWidth="1"/>
    <col min="3075" max="3075" width="3.28515625" style="151" customWidth="1"/>
    <col min="3076" max="3076" width="17" style="151" customWidth="1"/>
    <col min="3077" max="3077" width="20.140625" style="151" customWidth="1"/>
    <col min="3078" max="3080" width="8.7109375" style="151" customWidth="1"/>
    <col min="3081" max="3081" width="11.28515625" style="151"/>
    <col min="3082" max="3082" width="11.28515625" style="151" customWidth="1"/>
    <col min="3083" max="3086" width="0" style="151" hidden="1" customWidth="1"/>
    <col min="3087" max="3327" width="11.28515625" style="151"/>
    <col min="3328" max="3329" width="1.28515625" style="151" customWidth="1"/>
    <col min="3330" max="3330" width="12" style="151" customWidth="1"/>
    <col min="3331" max="3331" width="3.28515625" style="151" customWidth="1"/>
    <col min="3332" max="3332" width="17" style="151" customWidth="1"/>
    <col min="3333" max="3333" width="20.140625" style="151" customWidth="1"/>
    <col min="3334" max="3336" width="8.7109375" style="151" customWidth="1"/>
    <col min="3337" max="3337" width="11.28515625" style="151"/>
    <col min="3338" max="3338" width="11.28515625" style="151" customWidth="1"/>
    <col min="3339" max="3342" width="0" style="151" hidden="1" customWidth="1"/>
    <col min="3343" max="3583" width="11.28515625" style="151"/>
    <col min="3584" max="3585" width="1.28515625" style="151" customWidth="1"/>
    <col min="3586" max="3586" width="12" style="151" customWidth="1"/>
    <col min="3587" max="3587" width="3.28515625" style="151" customWidth="1"/>
    <col min="3588" max="3588" width="17" style="151" customWidth="1"/>
    <col min="3589" max="3589" width="20.140625" style="151" customWidth="1"/>
    <col min="3590" max="3592" width="8.7109375" style="151" customWidth="1"/>
    <col min="3593" max="3593" width="11.28515625" style="151"/>
    <col min="3594" max="3594" width="11.28515625" style="151" customWidth="1"/>
    <col min="3595" max="3598" width="0" style="151" hidden="1" customWidth="1"/>
    <col min="3599" max="3839" width="11.28515625" style="151"/>
    <col min="3840" max="3841" width="1.28515625" style="151" customWidth="1"/>
    <col min="3842" max="3842" width="12" style="151" customWidth="1"/>
    <col min="3843" max="3843" width="3.28515625" style="151" customWidth="1"/>
    <col min="3844" max="3844" width="17" style="151" customWidth="1"/>
    <col min="3845" max="3845" width="20.140625" style="151" customWidth="1"/>
    <col min="3846" max="3848" width="8.7109375" style="151" customWidth="1"/>
    <col min="3849" max="3849" width="11.28515625" style="151"/>
    <col min="3850" max="3850" width="11.28515625" style="151" customWidth="1"/>
    <col min="3851" max="3854" width="0" style="151" hidden="1" customWidth="1"/>
    <col min="3855" max="4095" width="11.28515625" style="151"/>
    <col min="4096" max="4097" width="1.28515625" style="151" customWidth="1"/>
    <col min="4098" max="4098" width="12" style="151" customWidth="1"/>
    <col min="4099" max="4099" width="3.28515625" style="151" customWidth="1"/>
    <col min="4100" max="4100" width="17" style="151" customWidth="1"/>
    <col min="4101" max="4101" width="20.140625" style="151" customWidth="1"/>
    <col min="4102" max="4104" width="8.7109375" style="151" customWidth="1"/>
    <col min="4105" max="4105" width="11.28515625" style="151"/>
    <col min="4106" max="4106" width="11.28515625" style="151" customWidth="1"/>
    <col min="4107" max="4110" width="0" style="151" hidden="1" customWidth="1"/>
    <col min="4111" max="4351" width="11.28515625" style="151"/>
    <col min="4352" max="4353" width="1.28515625" style="151" customWidth="1"/>
    <col min="4354" max="4354" width="12" style="151" customWidth="1"/>
    <col min="4355" max="4355" width="3.28515625" style="151" customWidth="1"/>
    <col min="4356" max="4356" width="17" style="151" customWidth="1"/>
    <col min="4357" max="4357" width="20.140625" style="151" customWidth="1"/>
    <col min="4358" max="4360" width="8.7109375" style="151" customWidth="1"/>
    <col min="4361" max="4361" width="11.28515625" style="151"/>
    <col min="4362" max="4362" width="11.28515625" style="151" customWidth="1"/>
    <col min="4363" max="4366" width="0" style="151" hidden="1" customWidth="1"/>
    <col min="4367" max="4607" width="11.28515625" style="151"/>
    <col min="4608" max="4609" width="1.28515625" style="151" customWidth="1"/>
    <col min="4610" max="4610" width="12" style="151" customWidth="1"/>
    <col min="4611" max="4611" width="3.28515625" style="151" customWidth="1"/>
    <col min="4612" max="4612" width="17" style="151" customWidth="1"/>
    <col min="4613" max="4613" width="20.140625" style="151" customWidth="1"/>
    <col min="4614" max="4616" width="8.7109375" style="151" customWidth="1"/>
    <col min="4617" max="4617" width="11.28515625" style="151"/>
    <col min="4618" max="4618" width="11.28515625" style="151" customWidth="1"/>
    <col min="4619" max="4622" width="0" style="151" hidden="1" customWidth="1"/>
    <col min="4623" max="4863" width="11.28515625" style="151"/>
    <col min="4864" max="4865" width="1.28515625" style="151" customWidth="1"/>
    <col min="4866" max="4866" width="12" style="151" customWidth="1"/>
    <col min="4867" max="4867" width="3.28515625" style="151" customWidth="1"/>
    <col min="4868" max="4868" width="17" style="151" customWidth="1"/>
    <col min="4869" max="4869" width="20.140625" style="151" customWidth="1"/>
    <col min="4870" max="4872" width="8.7109375" style="151" customWidth="1"/>
    <col min="4873" max="4873" width="11.28515625" style="151"/>
    <col min="4874" max="4874" width="11.28515625" style="151" customWidth="1"/>
    <col min="4875" max="4878" width="0" style="151" hidden="1" customWidth="1"/>
    <col min="4879" max="5119" width="11.28515625" style="151"/>
    <col min="5120" max="5121" width="1.28515625" style="151" customWidth="1"/>
    <col min="5122" max="5122" width="12" style="151" customWidth="1"/>
    <col min="5123" max="5123" width="3.28515625" style="151" customWidth="1"/>
    <col min="5124" max="5124" width="17" style="151" customWidth="1"/>
    <col min="5125" max="5125" width="20.140625" style="151" customWidth="1"/>
    <col min="5126" max="5128" width="8.7109375" style="151" customWidth="1"/>
    <col min="5129" max="5129" width="11.28515625" style="151"/>
    <col min="5130" max="5130" width="11.28515625" style="151" customWidth="1"/>
    <col min="5131" max="5134" width="0" style="151" hidden="1" customWidth="1"/>
    <col min="5135" max="5375" width="11.28515625" style="151"/>
    <col min="5376" max="5377" width="1.28515625" style="151" customWidth="1"/>
    <col min="5378" max="5378" width="12" style="151" customWidth="1"/>
    <col min="5379" max="5379" width="3.28515625" style="151" customWidth="1"/>
    <col min="5380" max="5380" width="17" style="151" customWidth="1"/>
    <col min="5381" max="5381" width="20.140625" style="151" customWidth="1"/>
    <col min="5382" max="5384" width="8.7109375" style="151" customWidth="1"/>
    <col min="5385" max="5385" width="11.28515625" style="151"/>
    <col min="5386" max="5386" width="11.28515625" style="151" customWidth="1"/>
    <col min="5387" max="5390" width="0" style="151" hidden="1" customWidth="1"/>
    <col min="5391" max="5631" width="11.28515625" style="151"/>
    <col min="5632" max="5633" width="1.28515625" style="151" customWidth="1"/>
    <col min="5634" max="5634" width="12" style="151" customWidth="1"/>
    <col min="5635" max="5635" width="3.28515625" style="151" customWidth="1"/>
    <col min="5636" max="5636" width="17" style="151" customWidth="1"/>
    <col min="5637" max="5637" width="20.140625" style="151" customWidth="1"/>
    <col min="5638" max="5640" width="8.7109375" style="151" customWidth="1"/>
    <col min="5641" max="5641" width="11.28515625" style="151"/>
    <col min="5642" max="5642" width="11.28515625" style="151" customWidth="1"/>
    <col min="5643" max="5646" width="0" style="151" hidden="1" customWidth="1"/>
    <col min="5647" max="5887" width="11.28515625" style="151"/>
    <col min="5888" max="5889" width="1.28515625" style="151" customWidth="1"/>
    <col min="5890" max="5890" width="12" style="151" customWidth="1"/>
    <col min="5891" max="5891" width="3.28515625" style="151" customWidth="1"/>
    <col min="5892" max="5892" width="17" style="151" customWidth="1"/>
    <col min="5893" max="5893" width="20.140625" style="151" customWidth="1"/>
    <col min="5894" max="5896" width="8.7109375" style="151" customWidth="1"/>
    <col min="5897" max="5897" width="11.28515625" style="151"/>
    <col min="5898" max="5898" width="11.28515625" style="151" customWidth="1"/>
    <col min="5899" max="5902" width="0" style="151" hidden="1" customWidth="1"/>
    <col min="5903" max="6143" width="11.28515625" style="151"/>
    <col min="6144" max="6145" width="1.28515625" style="151" customWidth="1"/>
    <col min="6146" max="6146" width="12" style="151" customWidth="1"/>
    <col min="6147" max="6147" width="3.28515625" style="151" customWidth="1"/>
    <col min="6148" max="6148" width="17" style="151" customWidth="1"/>
    <col min="6149" max="6149" width="20.140625" style="151" customWidth="1"/>
    <col min="6150" max="6152" width="8.7109375" style="151" customWidth="1"/>
    <col min="6153" max="6153" width="11.28515625" style="151"/>
    <col min="6154" max="6154" width="11.28515625" style="151" customWidth="1"/>
    <col min="6155" max="6158" width="0" style="151" hidden="1" customWidth="1"/>
    <col min="6159" max="6399" width="11.28515625" style="151"/>
    <col min="6400" max="6401" width="1.28515625" style="151" customWidth="1"/>
    <col min="6402" max="6402" width="12" style="151" customWidth="1"/>
    <col min="6403" max="6403" width="3.28515625" style="151" customWidth="1"/>
    <col min="6404" max="6404" width="17" style="151" customWidth="1"/>
    <col min="6405" max="6405" width="20.140625" style="151" customWidth="1"/>
    <col min="6406" max="6408" width="8.7109375" style="151" customWidth="1"/>
    <col min="6409" max="6409" width="11.28515625" style="151"/>
    <col min="6410" max="6410" width="11.28515625" style="151" customWidth="1"/>
    <col min="6411" max="6414" width="0" style="151" hidden="1" customWidth="1"/>
    <col min="6415" max="6655" width="11.28515625" style="151"/>
    <col min="6656" max="6657" width="1.28515625" style="151" customWidth="1"/>
    <col min="6658" max="6658" width="12" style="151" customWidth="1"/>
    <col min="6659" max="6659" width="3.28515625" style="151" customWidth="1"/>
    <col min="6660" max="6660" width="17" style="151" customWidth="1"/>
    <col min="6661" max="6661" width="20.140625" style="151" customWidth="1"/>
    <col min="6662" max="6664" width="8.7109375" style="151" customWidth="1"/>
    <col min="6665" max="6665" width="11.28515625" style="151"/>
    <col min="6666" max="6666" width="11.28515625" style="151" customWidth="1"/>
    <col min="6667" max="6670" width="0" style="151" hidden="1" customWidth="1"/>
    <col min="6671" max="6911" width="11.28515625" style="151"/>
    <col min="6912" max="6913" width="1.28515625" style="151" customWidth="1"/>
    <col min="6914" max="6914" width="12" style="151" customWidth="1"/>
    <col min="6915" max="6915" width="3.28515625" style="151" customWidth="1"/>
    <col min="6916" max="6916" width="17" style="151" customWidth="1"/>
    <col min="6917" max="6917" width="20.140625" style="151" customWidth="1"/>
    <col min="6918" max="6920" width="8.7109375" style="151" customWidth="1"/>
    <col min="6921" max="6921" width="11.28515625" style="151"/>
    <col min="6922" max="6922" width="11.28515625" style="151" customWidth="1"/>
    <col min="6923" max="6926" width="0" style="151" hidden="1" customWidth="1"/>
    <col min="6927" max="7167" width="11.28515625" style="151"/>
    <col min="7168" max="7169" width="1.28515625" style="151" customWidth="1"/>
    <col min="7170" max="7170" width="12" style="151" customWidth="1"/>
    <col min="7171" max="7171" width="3.28515625" style="151" customWidth="1"/>
    <col min="7172" max="7172" width="17" style="151" customWidth="1"/>
    <col min="7173" max="7173" width="20.140625" style="151" customWidth="1"/>
    <col min="7174" max="7176" width="8.7109375" style="151" customWidth="1"/>
    <col min="7177" max="7177" width="11.28515625" style="151"/>
    <col min="7178" max="7178" width="11.28515625" style="151" customWidth="1"/>
    <col min="7179" max="7182" width="0" style="151" hidden="1" customWidth="1"/>
    <col min="7183" max="7423" width="11.28515625" style="151"/>
    <col min="7424" max="7425" width="1.28515625" style="151" customWidth="1"/>
    <col min="7426" max="7426" width="12" style="151" customWidth="1"/>
    <col min="7427" max="7427" width="3.28515625" style="151" customWidth="1"/>
    <col min="7428" max="7428" width="17" style="151" customWidth="1"/>
    <col min="7429" max="7429" width="20.140625" style="151" customWidth="1"/>
    <col min="7430" max="7432" width="8.7109375" style="151" customWidth="1"/>
    <col min="7433" max="7433" width="11.28515625" style="151"/>
    <col min="7434" max="7434" width="11.28515625" style="151" customWidth="1"/>
    <col min="7435" max="7438" width="0" style="151" hidden="1" customWidth="1"/>
    <col min="7439" max="7679" width="11.28515625" style="151"/>
    <col min="7680" max="7681" width="1.28515625" style="151" customWidth="1"/>
    <col min="7682" max="7682" width="12" style="151" customWidth="1"/>
    <col min="7683" max="7683" width="3.28515625" style="151" customWidth="1"/>
    <col min="7684" max="7684" width="17" style="151" customWidth="1"/>
    <col min="7685" max="7685" width="20.140625" style="151" customWidth="1"/>
    <col min="7686" max="7688" width="8.7109375" style="151" customWidth="1"/>
    <col min="7689" max="7689" width="11.28515625" style="151"/>
    <col min="7690" max="7690" width="11.28515625" style="151" customWidth="1"/>
    <col min="7691" max="7694" width="0" style="151" hidden="1" customWidth="1"/>
    <col min="7695" max="7935" width="11.28515625" style="151"/>
    <col min="7936" max="7937" width="1.28515625" style="151" customWidth="1"/>
    <col min="7938" max="7938" width="12" style="151" customWidth="1"/>
    <col min="7939" max="7939" width="3.28515625" style="151" customWidth="1"/>
    <col min="7940" max="7940" width="17" style="151" customWidth="1"/>
    <col min="7941" max="7941" width="20.140625" style="151" customWidth="1"/>
    <col min="7942" max="7944" width="8.7109375" style="151" customWidth="1"/>
    <col min="7945" max="7945" width="11.28515625" style="151"/>
    <col min="7946" max="7946" width="11.28515625" style="151" customWidth="1"/>
    <col min="7947" max="7950" width="0" style="151" hidden="1" customWidth="1"/>
    <col min="7951" max="8191" width="11.28515625" style="151"/>
    <col min="8192" max="8193" width="1.28515625" style="151" customWidth="1"/>
    <col min="8194" max="8194" width="12" style="151" customWidth="1"/>
    <col min="8195" max="8195" width="3.28515625" style="151" customWidth="1"/>
    <col min="8196" max="8196" width="17" style="151" customWidth="1"/>
    <col min="8197" max="8197" width="20.140625" style="151" customWidth="1"/>
    <col min="8198" max="8200" width="8.7109375" style="151" customWidth="1"/>
    <col min="8201" max="8201" width="11.28515625" style="151"/>
    <col min="8202" max="8202" width="11.28515625" style="151" customWidth="1"/>
    <col min="8203" max="8206" width="0" style="151" hidden="1" customWidth="1"/>
    <col min="8207" max="8447" width="11.28515625" style="151"/>
    <col min="8448" max="8449" width="1.28515625" style="151" customWidth="1"/>
    <col min="8450" max="8450" width="12" style="151" customWidth="1"/>
    <col min="8451" max="8451" width="3.28515625" style="151" customWidth="1"/>
    <col min="8452" max="8452" width="17" style="151" customWidth="1"/>
    <col min="8453" max="8453" width="20.140625" style="151" customWidth="1"/>
    <col min="8454" max="8456" width="8.7109375" style="151" customWidth="1"/>
    <col min="8457" max="8457" width="11.28515625" style="151"/>
    <col min="8458" max="8458" width="11.28515625" style="151" customWidth="1"/>
    <col min="8459" max="8462" width="0" style="151" hidden="1" customWidth="1"/>
    <col min="8463" max="8703" width="11.28515625" style="151"/>
    <col min="8704" max="8705" width="1.28515625" style="151" customWidth="1"/>
    <col min="8706" max="8706" width="12" style="151" customWidth="1"/>
    <col min="8707" max="8707" width="3.28515625" style="151" customWidth="1"/>
    <col min="8708" max="8708" width="17" style="151" customWidth="1"/>
    <col min="8709" max="8709" width="20.140625" style="151" customWidth="1"/>
    <col min="8710" max="8712" width="8.7109375" style="151" customWidth="1"/>
    <col min="8713" max="8713" width="11.28515625" style="151"/>
    <col min="8714" max="8714" width="11.28515625" style="151" customWidth="1"/>
    <col min="8715" max="8718" width="0" style="151" hidden="1" customWidth="1"/>
    <col min="8719" max="8959" width="11.28515625" style="151"/>
    <col min="8960" max="8961" width="1.28515625" style="151" customWidth="1"/>
    <col min="8962" max="8962" width="12" style="151" customWidth="1"/>
    <col min="8963" max="8963" width="3.28515625" style="151" customWidth="1"/>
    <col min="8964" max="8964" width="17" style="151" customWidth="1"/>
    <col min="8965" max="8965" width="20.140625" style="151" customWidth="1"/>
    <col min="8966" max="8968" width="8.7109375" style="151" customWidth="1"/>
    <col min="8969" max="8969" width="11.28515625" style="151"/>
    <col min="8970" max="8970" width="11.28515625" style="151" customWidth="1"/>
    <col min="8971" max="8974" width="0" style="151" hidden="1" customWidth="1"/>
    <col min="8975" max="9215" width="11.28515625" style="151"/>
    <col min="9216" max="9217" width="1.28515625" style="151" customWidth="1"/>
    <col min="9218" max="9218" width="12" style="151" customWidth="1"/>
    <col min="9219" max="9219" width="3.28515625" style="151" customWidth="1"/>
    <col min="9220" max="9220" width="17" style="151" customWidth="1"/>
    <col min="9221" max="9221" width="20.140625" style="151" customWidth="1"/>
    <col min="9222" max="9224" width="8.7109375" style="151" customWidth="1"/>
    <col min="9225" max="9225" width="11.28515625" style="151"/>
    <col min="9226" max="9226" width="11.28515625" style="151" customWidth="1"/>
    <col min="9227" max="9230" width="0" style="151" hidden="1" customWidth="1"/>
    <col min="9231" max="9471" width="11.28515625" style="151"/>
    <col min="9472" max="9473" width="1.28515625" style="151" customWidth="1"/>
    <col min="9474" max="9474" width="12" style="151" customWidth="1"/>
    <col min="9475" max="9475" width="3.28515625" style="151" customWidth="1"/>
    <col min="9476" max="9476" width="17" style="151" customWidth="1"/>
    <col min="9477" max="9477" width="20.140625" style="151" customWidth="1"/>
    <col min="9478" max="9480" width="8.7109375" style="151" customWidth="1"/>
    <col min="9481" max="9481" width="11.28515625" style="151"/>
    <col min="9482" max="9482" width="11.28515625" style="151" customWidth="1"/>
    <col min="9483" max="9486" width="0" style="151" hidden="1" customWidth="1"/>
    <col min="9487" max="9727" width="11.28515625" style="151"/>
    <col min="9728" max="9729" width="1.28515625" style="151" customWidth="1"/>
    <col min="9730" max="9730" width="12" style="151" customWidth="1"/>
    <col min="9731" max="9731" width="3.28515625" style="151" customWidth="1"/>
    <col min="9732" max="9732" width="17" style="151" customWidth="1"/>
    <col min="9733" max="9733" width="20.140625" style="151" customWidth="1"/>
    <col min="9734" max="9736" width="8.7109375" style="151" customWidth="1"/>
    <col min="9737" max="9737" width="11.28515625" style="151"/>
    <col min="9738" max="9738" width="11.28515625" style="151" customWidth="1"/>
    <col min="9739" max="9742" width="0" style="151" hidden="1" customWidth="1"/>
    <col min="9743" max="9983" width="11.28515625" style="151"/>
    <col min="9984" max="9985" width="1.28515625" style="151" customWidth="1"/>
    <col min="9986" max="9986" width="12" style="151" customWidth="1"/>
    <col min="9987" max="9987" width="3.28515625" style="151" customWidth="1"/>
    <col min="9988" max="9988" width="17" style="151" customWidth="1"/>
    <col min="9989" max="9989" width="20.140625" style="151" customWidth="1"/>
    <col min="9990" max="9992" width="8.7109375" style="151" customWidth="1"/>
    <col min="9993" max="9993" width="11.28515625" style="151"/>
    <col min="9994" max="9994" width="11.28515625" style="151" customWidth="1"/>
    <col min="9995" max="9998" width="0" style="151" hidden="1" customWidth="1"/>
    <col min="9999" max="10239" width="11.28515625" style="151"/>
    <col min="10240" max="10241" width="1.28515625" style="151" customWidth="1"/>
    <col min="10242" max="10242" width="12" style="151" customWidth="1"/>
    <col min="10243" max="10243" width="3.28515625" style="151" customWidth="1"/>
    <col min="10244" max="10244" width="17" style="151" customWidth="1"/>
    <col min="10245" max="10245" width="20.140625" style="151" customWidth="1"/>
    <col min="10246" max="10248" width="8.7109375" style="151" customWidth="1"/>
    <col min="10249" max="10249" width="11.28515625" style="151"/>
    <col min="10250" max="10250" width="11.28515625" style="151" customWidth="1"/>
    <col min="10251" max="10254" width="0" style="151" hidden="1" customWidth="1"/>
    <col min="10255" max="10495" width="11.28515625" style="151"/>
    <col min="10496" max="10497" width="1.28515625" style="151" customWidth="1"/>
    <col min="10498" max="10498" width="12" style="151" customWidth="1"/>
    <col min="10499" max="10499" width="3.28515625" style="151" customWidth="1"/>
    <col min="10500" max="10500" width="17" style="151" customWidth="1"/>
    <col min="10501" max="10501" width="20.140625" style="151" customWidth="1"/>
    <col min="10502" max="10504" width="8.7109375" style="151" customWidth="1"/>
    <col min="10505" max="10505" width="11.28515625" style="151"/>
    <col min="10506" max="10506" width="11.28515625" style="151" customWidth="1"/>
    <col min="10507" max="10510" width="0" style="151" hidden="1" customWidth="1"/>
    <col min="10511" max="10751" width="11.28515625" style="151"/>
    <col min="10752" max="10753" width="1.28515625" style="151" customWidth="1"/>
    <col min="10754" max="10754" width="12" style="151" customWidth="1"/>
    <col min="10755" max="10755" width="3.28515625" style="151" customWidth="1"/>
    <col min="10756" max="10756" width="17" style="151" customWidth="1"/>
    <col min="10757" max="10757" width="20.140625" style="151" customWidth="1"/>
    <col min="10758" max="10760" width="8.7109375" style="151" customWidth="1"/>
    <col min="10761" max="10761" width="11.28515625" style="151"/>
    <col min="10762" max="10762" width="11.28515625" style="151" customWidth="1"/>
    <col min="10763" max="10766" width="0" style="151" hidden="1" customWidth="1"/>
    <col min="10767" max="11007" width="11.28515625" style="151"/>
    <col min="11008" max="11009" width="1.28515625" style="151" customWidth="1"/>
    <col min="11010" max="11010" width="12" style="151" customWidth="1"/>
    <col min="11011" max="11011" width="3.28515625" style="151" customWidth="1"/>
    <col min="11012" max="11012" width="17" style="151" customWidth="1"/>
    <col min="11013" max="11013" width="20.140625" style="151" customWidth="1"/>
    <col min="11014" max="11016" width="8.7109375" style="151" customWidth="1"/>
    <col min="11017" max="11017" width="11.28515625" style="151"/>
    <col min="11018" max="11018" width="11.28515625" style="151" customWidth="1"/>
    <col min="11019" max="11022" width="0" style="151" hidden="1" customWidth="1"/>
    <col min="11023" max="11263" width="11.28515625" style="151"/>
    <col min="11264" max="11265" width="1.28515625" style="151" customWidth="1"/>
    <col min="11266" max="11266" width="12" style="151" customWidth="1"/>
    <col min="11267" max="11267" width="3.28515625" style="151" customWidth="1"/>
    <col min="11268" max="11268" width="17" style="151" customWidth="1"/>
    <col min="11269" max="11269" width="20.140625" style="151" customWidth="1"/>
    <col min="11270" max="11272" width="8.7109375" style="151" customWidth="1"/>
    <col min="11273" max="11273" width="11.28515625" style="151"/>
    <col min="11274" max="11274" width="11.28515625" style="151" customWidth="1"/>
    <col min="11275" max="11278" width="0" style="151" hidden="1" customWidth="1"/>
    <col min="11279" max="11519" width="11.28515625" style="151"/>
    <col min="11520" max="11521" width="1.28515625" style="151" customWidth="1"/>
    <col min="11522" max="11522" width="12" style="151" customWidth="1"/>
    <col min="11523" max="11523" width="3.28515625" style="151" customWidth="1"/>
    <col min="11524" max="11524" width="17" style="151" customWidth="1"/>
    <col min="11525" max="11525" width="20.140625" style="151" customWidth="1"/>
    <col min="11526" max="11528" width="8.7109375" style="151" customWidth="1"/>
    <col min="11529" max="11529" width="11.28515625" style="151"/>
    <col min="11530" max="11530" width="11.28515625" style="151" customWidth="1"/>
    <col min="11531" max="11534" width="0" style="151" hidden="1" customWidth="1"/>
    <col min="11535" max="11775" width="11.28515625" style="151"/>
    <col min="11776" max="11777" width="1.28515625" style="151" customWidth="1"/>
    <col min="11778" max="11778" width="12" style="151" customWidth="1"/>
    <col min="11779" max="11779" width="3.28515625" style="151" customWidth="1"/>
    <col min="11780" max="11780" width="17" style="151" customWidth="1"/>
    <col min="11781" max="11781" width="20.140625" style="151" customWidth="1"/>
    <col min="11782" max="11784" width="8.7109375" style="151" customWidth="1"/>
    <col min="11785" max="11785" width="11.28515625" style="151"/>
    <col min="11786" max="11786" width="11.28515625" style="151" customWidth="1"/>
    <col min="11787" max="11790" width="0" style="151" hidden="1" customWidth="1"/>
    <col min="11791" max="12031" width="11.28515625" style="151"/>
    <col min="12032" max="12033" width="1.28515625" style="151" customWidth="1"/>
    <col min="12034" max="12034" width="12" style="151" customWidth="1"/>
    <col min="12035" max="12035" width="3.28515625" style="151" customWidth="1"/>
    <col min="12036" max="12036" width="17" style="151" customWidth="1"/>
    <col min="12037" max="12037" width="20.140625" style="151" customWidth="1"/>
    <col min="12038" max="12040" width="8.7109375" style="151" customWidth="1"/>
    <col min="12041" max="12041" width="11.28515625" style="151"/>
    <col min="12042" max="12042" width="11.28515625" style="151" customWidth="1"/>
    <col min="12043" max="12046" width="0" style="151" hidden="1" customWidth="1"/>
    <col min="12047" max="12287" width="11.28515625" style="151"/>
    <col min="12288" max="12289" width="1.28515625" style="151" customWidth="1"/>
    <col min="12290" max="12290" width="12" style="151" customWidth="1"/>
    <col min="12291" max="12291" width="3.28515625" style="151" customWidth="1"/>
    <col min="12292" max="12292" width="17" style="151" customWidth="1"/>
    <col min="12293" max="12293" width="20.140625" style="151" customWidth="1"/>
    <col min="12294" max="12296" width="8.7109375" style="151" customWidth="1"/>
    <col min="12297" max="12297" width="11.28515625" style="151"/>
    <col min="12298" max="12298" width="11.28515625" style="151" customWidth="1"/>
    <col min="12299" max="12302" width="0" style="151" hidden="1" customWidth="1"/>
    <col min="12303" max="12543" width="11.28515625" style="151"/>
    <col min="12544" max="12545" width="1.28515625" style="151" customWidth="1"/>
    <col min="12546" max="12546" width="12" style="151" customWidth="1"/>
    <col min="12547" max="12547" width="3.28515625" style="151" customWidth="1"/>
    <col min="12548" max="12548" width="17" style="151" customWidth="1"/>
    <col min="12549" max="12549" width="20.140625" style="151" customWidth="1"/>
    <col min="12550" max="12552" width="8.7109375" style="151" customWidth="1"/>
    <col min="12553" max="12553" width="11.28515625" style="151"/>
    <col min="12554" max="12554" width="11.28515625" style="151" customWidth="1"/>
    <col min="12555" max="12558" width="0" style="151" hidden="1" customWidth="1"/>
    <col min="12559" max="12799" width="11.28515625" style="151"/>
    <col min="12800" max="12801" width="1.28515625" style="151" customWidth="1"/>
    <col min="12802" max="12802" width="12" style="151" customWidth="1"/>
    <col min="12803" max="12803" width="3.28515625" style="151" customWidth="1"/>
    <col min="12804" max="12804" width="17" style="151" customWidth="1"/>
    <col min="12805" max="12805" width="20.140625" style="151" customWidth="1"/>
    <col min="12806" max="12808" width="8.7109375" style="151" customWidth="1"/>
    <col min="12809" max="12809" width="11.28515625" style="151"/>
    <col min="12810" max="12810" width="11.28515625" style="151" customWidth="1"/>
    <col min="12811" max="12814" width="0" style="151" hidden="1" customWidth="1"/>
    <col min="12815" max="13055" width="11.28515625" style="151"/>
    <col min="13056" max="13057" width="1.28515625" style="151" customWidth="1"/>
    <col min="13058" max="13058" width="12" style="151" customWidth="1"/>
    <col min="13059" max="13059" width="3.28515625" style="151" customWidth="1"/>
    <col min="13060" max="13060" width="17" style="151" customWidth="1"/>
    <col min="13061" max="13061" width="20.140625" style="151" customWidth="1"/>
    <col min="13062" max="13064" width="8.7109375" style="151" customWidth="1"/>
    <col min="13065" max="13065" width="11.28515625" style="151"/>
    <col min="13066" max="13066" width="11.28515625" style="151" customWidth="1"/>
    <col min="13067" max="13070" width="0" style="151" hidden="1" customWidth="1"/>
    <col min="13071" max="13311" width="11.28515625" style="151"/>
    <col min="13312" max="13313" width="1.28515625" style="151" customWidth="1"/>
    <col min="13314" max="13314" width="12" style="151" customWidth="1"/>
    <col min="13315" max="13315" width="3.28515625" style="151" customWidth="1"/>
    <col min="13316" max="13316" width="17" style="151" customWidth="1"/>
    <col min="13317" max="13317" width="20.140625" style="151" customWidth="1"/>
    <col min="13318" max="13320" width="8.7109375" style="151" customWidth="1"/>
    <col min="13321" max="13321" width="11.28515625" style="151"/>
    <col min="13322" max="13322" width="11.28515625" style="151" customWidth="1"/>
    <col min="13323" max="13326" width="0" style="151" hidden="1" customWidth="1"/>
    <col min="13327" max="13567" width="11.28515625" style="151"/>
    <col min="13568" max="13569" width="1.28515625" style="151" customWidth="1"/>
    <col min="13570" max="13570" width="12" style="151" customWidth="1"/>
    <col min="13571" max="13571" width="3.28515625" style="151" customWidth="1"/>
    <col min="13572" max="13572" width="17" style="151" customWidth="1"/>
    <col min="13573" max="13573" width="20.140625" style="151" customWidth="1"/>
    <col min="13574" max="13576" width="8.7109375" style="151" customWidth="1"/>
    <col min="13577" max="13577" width="11.28515625" style="151"/>
    <col min="13578" max="13578" width="11.28515625" style="151" customWidth="1"/>
    <col min="13579" max="13582" width="0" style="151" hidden="1" customWidth="1"/>
    <col min="13583" max="13823" width="11.28515625" style="151"/>
    <col min="13824" max="13825" width="1.28515625" style="151" customWidth="1"/>
    <col min="13826" max="13826" width="12" style="151" customWidth="1"/>
    <col min="13827" max="13827" width="3.28515625" style="151" customWidth="1"/>
    <col min="13828" max="13828" width="17" style="151" customWidth="1"/>
    <col min="13829" max="13829" width="20.140625" style="151" customWidth="1"/>
    <col min="13830" max="13832" width="8.7109375" style="151" customWidth="1"/>
    <col min="13833" max="13833" width="11.28515625" style="151"/>
    <col min="13834" max="13834" width="11.28515625" style="151" customWidth="1"/>
    <col min="13835" max="13838" width="0" style="151" hidden="1" customWidth="1"/>
    <col min="13839" max="14079" width="11.28515625" style="151"/>
    <col min="14080" max="14081" width="1.28515625" style="151" customWidth="1"/>
    <col min="14082" max="14082" width="12" style="151" customWidth="1"/>
    <col min="14083" max="14083" width="3.28515625" style="151" customWidth="1"/>
    <col min="14084" max="14084" width="17" style="151" customWidth="1"/>
    <col min="14085" max="14085" width="20.140625" style="151" customWidth="1"/>
    <col min="14086" max="14088" width="8.7109375" style="151" customWidth="1"/>
    <col min="14089" max="14089" width="11.28515625" style="151"/>
    <col min="14090" max="14090" width="11.28515625" style="151" customWidth="1"/>
    <col min="14091" max="14094" width="0" style="151" hidden="1" customWidth="1"/>
    <col min="14095" max="14335" width="11.28515625" style="151"/>
    <col min="14336" max="14337" width="1.28515625" style="151" customWidth="1"/>
    <col min="14338" max="14338" width="12" style="151" customWidth="1"/>
    <col min="14339" max="14339" width="3.28515625" style="151" customWidth="1"/>
    <col min="14340" max="14340" width="17" style="151" customWidth="1"/>
    <col min="14341" max="14341" width="20.140625" style="151" customWidth="1"/>
    <col min="14342" max="14344" width="8.7109375" style="151" customWidth="1"/>
    <col min="14345" max="14345" width="11.28515625" style="151"/>
    <col min="14346" max="14346" width="11.28515625" style="151" customWidth="1"/>
    <col min="14347" max="14350" width="0" style="151" hidden="1" customWidth="1"/>
    <col min="14351" max="14591" width="11.28515625" style="151"/>
    <col min="14592" max="14593" width="1.28515625" style="151" customWidth="1"/>
    <col min="14594" max="14594" width="12" style="151" customWidth="1"/>
    <col min="14595" max="14595" width="3.28515625" style="151" customWidth="1"/>
    <col min="14596" max="14596" width="17" style="151" customWidth="1"/>
    <col min="14597" max="14597" width="20.140625" style="151" customWidth="1"/>
    <col min="14598" max="14600" width="8.7109375" style="151" customWidth="1"/>
    <col min="14601" max="14601" width="11.28515625" style="151"/>
    <col min="14602" max="14602" width="11.28515625" style="151" customWidth="1"/>
    <col min="14603" max="14606" width="0" style="151" hidden="1" customWidth="1"/>
    <col min="14607" max="14847" width="11.28515625" style="151"/>
    <col min="14848" max="14849" width="1.28515625" style="151" customWidth="1"/>
    <col min="14850" max="14850" width="12" style="151" customWidth="1"/>
    <col min="14851" max="14851" width="3.28515625" style="151" customWidth="1"/>
    <col min="14852" max="14852" width="17" style="151" customWidth="1"/>
    <col min="14853" max="14853" width="20.140625" style="151" customWidth="1"/>
    <col min="14854" max="14856" width="8.7109375" style="151" customWidth="1"/>
    <col min="14857" max="14857" width="11.28515625" style="151"/>
    <col min="14858" max="14858" width="11.28515625" style="151" customWidth="1"/>
    <col min="14859" max="14862" width="0" style="151" hidden="1" customWidth="1"/>
    <col min="14863" max="15103" width="11.28515625" style="151"/>
    <col min="15104" max="15105" width="1.28515625" style="151" customWidth="1"/>
    <col min="15106" max="15106" width="12" style="151" customWidth="1"/>
    <col min="15107" max="15107" width="3.28515625" style="151" customWidth="1"/>
    <col min="15108" max="15108" width="17" style="151" customWidth="1"/>
    <col min="15109" max="15109" width="20.140625" style="151" customWidth="1"/>
    <col min="15110" max="15112" width="8.7109375" style="151" customWidth="1"/>
    <col min="15113" max="15113" width="11.28515625" style="151"/>
    <col min="15114" max="15114" width="11.28515625" style="151" customWidth="1"/>
    <col min="15115" max="15118" width="0" style="151" hidden="1" customWidth="1"/>
    <col min="15119" max="15359" width="11.28515625" style="151"/>
    <col min="15360" max="15361" width="1.28515625" style="151" customWidth="1"/>
    <col min="15362" max="15362" width="12" style="151" customWidth="1"/>
    <col min="15363" max="15363" width="3.28515625" style="151" customWidth="1"/>
    <col min="15364" max="15364" width="17" style="151" customWidth="1"/>
    <col min="15365" max="15365" width="20.140625" style="151" customWidth="1"/>
    <col min="15366" max="15368" width="8.7109375" style="151" customWidth="1"/>
    <col min="15369" max="15369" width="11.28515625" style="151"/>
    <col min="15370" max="15370" width="11.28515625" style="151" customWidth="1"/>
    <col min="15371" max="15374" width="0" style="151" hidden="1" customWidth="1"/>
    <col min="15375" max="15615" width="11.28515625" style="151"/>
    <col min="15616" max="15617" width="1.28515625" style="151" customWidth="1"/>
    <col min="15618" max="15618" width="12" style="151" customWidth="1"/>
    <col min="15619" max="15619" width="3.28515625" style="151" customWidth="1"/>
    <col min="15620" max="15620" width="17" style="151" customWidth="1"/>
    <col min="15621" max="15621" width="20.140625" style="151" customWidth="1"/>
    <col min="15622" max="15624" width="8.7109375" style="151" customWidth="1"/>
    <col min="15625" max="15625" width="11.28515625" style="151"/>
    <col min="15626" max="15626" width="11.28515625" style="151" customWidth="1"/>
    <col min="15627" max="15630" width="0" style="151" hidden="1" customWidth="1"/>
    <col min="15631" max="15871" width="11.28515625" style="151"/>
    <col min="15872" max="15873" width="1.28515625" style="151" customWidth="1"/>
    <col min="15874" max="15874" width="12" style="151" customWidth="1"/>
    <col min="15875" max="15875" width="3.28515625" style="151" customWidth="1"/>
    <col min="15876" max="15876" width="17" style="151" customWidth="1"/>
    <col min="15877" max="15877" width="20.140625" style="151" customWidth="1"/>
    <col min="15878" max="15880" width="8.7109375" style="151" customWidth="1"/>
    <col min="15881" max="15881" width="11.28515625" style="151"/>
    <col min="15882" max="15882" width="11.28515625" style="151" customWidth="1"/>
    <col min="15883" max="15886" width="0" style="151" hidden="1" customWidth="1"/>
    <col min="15887" max="16127" width="11.28515625" style="151"/>
    <col min="16128" max="16129" width="1.28515625" style="151" customWidth="1"/>
    <col min="16130" max="16130" width="12" style="151" customWidth="1"/>
    <col min="16131" max="16131" width="3.28515625" style="151" customWidth="1"/>
    <col min="16132" max="16132" width="17" style="151" customWidth="1"/>
    <col min="16133" max="16133" width="20.140625" style="151" customWidth="1"/>
    <col min="16134" max="16136" width="8.7109375" style="151" customWidth="1"/>
    <col min="16137" max="16137" width="11.28515625" style="151"/>
    <col min="16138" max="16138" width="11.28515625" style="151" customWidth="1"/>
    <col min="16139" max="16142" width="0" style="151" hidden="1" customWidth="1"/>
    <col min="16143" max="16384" width="11.28515625" style="151"/>
  </cols>
  <sheetData>
    <row r="1" spans="1:14" ht="8.25" customHeight="1" x14ac:dyDescent="0.25"/>
    <row r="2" spans="1:14" ht="15" customHeight="1" x14ac:dyDescent="0.25">
      <c r="A2" s="561" t="s">
        <v>254</v>
      </c>
      <c r="B2" s="561"/>
      <c r="C2" s="571" t="str">
        <f>Evalueringsmatrix!D2</f>
        <v>NFX16-</v>
      </c>
      <c r="D2" s="571"/>
      <c r="E2" s="571"/>
      <c r="F2" s="571"/>
      <c r="G2" s="571"/>
      <c r="H2" s="571"/>
    </row>
    <row r="3" spans="1:14" ht="15" customHeight="1" x14ac:dyDescent="0.25">
      <c r="A3" s="561" t="s">
        <v>214</v>
      </c>
      <c r="B3" s="561"/>
      <c r="C3" s="571">
        <f>Evalueringsmatrix!D3</f>
        <v>0</v>
      </c>
      <c r="D3" s="571"/>
      <c r="E3" s="571"/>
      <c r="F3" s="571"/>
      <c r="G3" s="571"/>
      <c r="H3" s="571"/>
    </row>
    <row r="4" spans="1:14" x14ac:dyDescent="0.2">
      <c r="A4" s="561" t="s">
        <v>255</v>
      </c>
      <c r="B4" s="561"/>
      <c r="C4" s="570"/>
      <c r="D4" s="570"/>
      <c r="E4" s="570"/>
      <c r="F4" s="570"/>
      <c r="G4" s="570"/>
      <c r="H4" s="570"/>
    </row>
    <row r="5" spans="1:14" ht="12.95" x14ac:dyDescent="0.25">
      <c r="A5" s="561" t="s">
        <v>23</v>
      </c>
      <c r="B5" s="561"/>
      <c r="C5" s="572">
        <f>Evalueringsmatrix!D4</f>
        <v>0</v>
      </c>
      <c r="D5" s="571"/>
      <c r="E5" s="571"/>
      <c r="F5" s="571"/>
      <c r="G5" s="571"/>
      <c r="H5" s="571"/>
    </row>
    <row r="6" spans="1:14" ht="12.95" x14ac:dyDescent="0.25">
      <c r="A6" s="561" t="s">
        <v>256</v>
      </c>
      <c r="B6" s="561"/>
      <c r="C6" s="570"/>
      <c r="D6" s="570"/>
      <c r="E6" s="570"/>
      <c r="F6" s="570"/>
      <c r="G6" s="570"/>
      <c r="H6" s="570"/>
    </row>
    <row r="7" spans="1:14" ht="7.5" customHeight="1" thickBot="1" x14ac:dyDescent="0.3"/>
    <row r="8" spans="1:14" ht="26.25" thickBot="1" x14ac:dyDescent="0.25">
      <c r="A8" s="108"/>
      <c r="B8" s="109"/>
      <c r="C8" s="110" t="s">
        <v>290</v>
      </c>
      <c r="D8" s="111"/>
      <c r="E8" s="111"/>
      <c r="F8" s="112" t="s">
        <v>257</v>
      </c>
      <c r="G8" s="113" t="s">
        <v>258</v>
      </c>
      <c r="H8" s="114" t="s">
        <v>463</v>
      </c>
      <c r="K8" s="151" t="s">
        <v>12</v>
      </c>
      <c r="L8" s="151" t="s">
        <v>13</v>
      </c>
      <c r="M8" s="151" t="s">
        <v>14</v>
      </c>
      <c r="N8" s="151" t="s">
        <v>15</v>
      </c>
    </row>
    <row r="9" spans="1:14" ht="12.95" x14ac:dyDescent="0.25">
      <c r="A9" s="152"/>
      <c r="B9" s="115"/>
      <c r="C9" s="458" t="s">
        <v>262</v>
      </c>
      <c r="D9" s="459"/>
      <c r="E9" s="459"/>
      <c r="F9" s="460">
        <v>0.1</v>
      </c>
      <c r="G9" s="461">
        <f>Evalueringsmatrix!T3</f>
        <v>0</v>
      </c>
      <c r="H9" s="456" t="str">
        <f>IF(G9&lt;0.01*$F$32,$C$26,IF(G9&lt;0.01*$F$31,$C$25,IF(G9&lt;0.01*$F$30,$C$24,IF(G9&lt;0.01*$F$29,$C$23,$C$22))))</f>
        <v>Certikat kan ikke udstedes</v>
      </c>
      <c r="K9" s="151" t="e">
        <f>IF(OR(G10&lt;0.35,G11&lt;0.35,G12&lt;0.35,G13&lt;0.35,#REF!&lt;0.35),0,1)</f>
        <v>#REF!</v>
      </c>
      <c r="L9" s="151" t="e">
        <f>IF(OR(G10&lt;0.5,G11&lt;0.5,G12&lt;0.5,G13&lt;0.5,#REF!&lt;0.5),0,3)</f>
        <v>#REF!</v>
      </c>
      <c r="M9" s="151" t="e">
        <f>IF(OR(G10&lt;0.65,G11&lt;0.65,G12&lt;0.65,G13&lt;0.65,#REF!&lt;0.65),0,5)</f>
        <v>#REF!</v>
      </c>
      <c r="N9" s="151" t="e">
        <f>SUM(K9:M9)</f>
        <v>#REF!</v>
      </c>
    </row>
    <row r="10" spans="1:14" x14ac:dyDescent="0.2">
      <c r="A10" s="152"/>
      <c r="B10" s="115"/>
      <c r="C10" s="457" t="s">
        <v>259</v>
      </c>
      <c r="D10" s="152"/>
      <c r="E10" s="152"/>
      <c r="F10" s="116">
        <v>0.22500000000000001</v>
      </c>
      <c r="G10" s="117">
        <f>Evalueringsmatrix!H2</f>
        <v>0.6</v>
      </c>
      <c r="H10" s="455" t="str">
        <f>IF(G10&lt;0.01*$F$32,$C$26,IF(G10&lt;0.01*$F$31,$C$25,IF(G10&lt;0.01*$F$30,$C$24,IF(G10&lt;0.01*$F$29,$C$23,$C$22))))</f>
        <v>Sølv</v>
      </c>
      <c r="L10" s="153"/>
    </row>
    <row r="11" spans="1:14" x14ac:dyDescent="0.2">
      <c r="A11" s="152"/>
      <c r="B11" s="115"/>
      <c r="C11" s="174" t="s">
        <v>260</v>
      </c>
      <c r="D11" s="175"/>
      <c r="E11" s="175"/>
      <c r="F11" s="118">
        <v>0.22500000000000001</v>
      </c>
      <c r="G11" s="119">
        <f>Evalueringsmatrix!H3</f>
        <v>0.6</v>
      </c>
      <c r="H11" s="455" t="str">
        <f>IF(G11&lt;0.01*$F$32,$C$26,IF(G11&lt;0.01*$F$31,$C$25,IF(G11&lt;0.01*$F$30,$C$24,IF(G11&lt;0.01*$F$29,$C$23,$C$22))))</f>
        <v>Sølv</v>
      </c>
      <c r="L11" s="153"/>
    </row>
    <row r="12" spans="1:14" ht="12.95" x14ac:dyDescent="0.25">
      <c r="A12" s="152"/>
      <c r="B12" s="115"/>
      <c r="C12" s="174" t="s">
        <v>264</v>
      </c>
      <c r="D12" s="175"/>
      <c r="E12" s="175"/>
      <c r="F12" s="118">
        <v>0.22500000000000001</v>
      </c>
      <c r="G12" s="119">
        <f>Evalueringsmatrix!H4</f>
        <v>0</v>
      </c>
      <c r="H12" s="455" t="str">
        <f>IF(G12&lt;0.01*$F$32,$C$26,IF(G12&lt;0.01*$F$31,$C$25,IF(G12&lt;0.01*$F$30,$C$24,IF(G12&lt;0.01*$F$29,$C$23,$C$22))))</f>
        <v>Certikat kan ikke udstedes</v>
      </c>
      <c r="L12" s="153"/>
    </row>
    <row r="13" spans="1:14" ht="12.95" x14ac:dyDescent="0.25">
      <c r="A13" s="152"/>
      <c r="B13" s="115"/>
      <c r="C13" s="174" t="s">
        <v>263</v>
      </c>
      <c r="D13" s="175"/>
      <c r="E13" s="175"/>
      <c r="F13" s="118">
        <v>0.22500000000000001</v>
      </c>
      <c r="G13" s="119">
        <f>Evalueringsmatrix!T2</f>
        <v>0</v>
      </c>
      <c r="H13" s="455" t="str">
        <f>IF(G13&lt;0.01*$F$32,$C$26,IF(G13&lt;0.01*$F$31,$C$25,IF(G13&lt;0.01*$F$30,$C$24,IF(G13&lt;0.01*$F$29,$C$23,$C$22))))</f>
        <v>Certikat kan ikke udstedes</v>
      </c>
      <c r="L13" s="153"/>
    </row>
    <row r="14" spans="1:14" x14ac:dyDescent="0.2">
      <c r="A14" s="152"/>
      <c r="B14" s="115"/>
      <c r="C14" s="174" t="s">
        <v>261</v>
      </c>
      <c r="D14" s="175"/>
      <c r="E14" s="175"/>
      <c r="F14" s="118">
        <v>0</v>
      </c>
      <c r="G14" s="119">
        <f>Evalueringsmatrix!T4</f>
        <v>0</v>
      </c>
      <c r="H14" s="120"/>
    </row>
    <row r="15" spans="1:14" ht="5.0999999999999996" customHeight="1" x14ac:dyDescent="0.25">
      <c r="A15" s="152"/>
      <c r="B15" s="115"/>
      <c r="C15" s="174"/>
      <c r="D15" s="175"/>
      <c r="E15" s="175"/>
      <c r="F15" s="118"/>
      <c r="G15" s="119"/>
      <c r="H15" s="120"/>
    </row>
    <row r="16" spans="1:14" ht="19.5" customHeight="1" x14ac:dyDescent="0.25">
      <c r="A16" s="152"/>
      <c r="B16" s="115"/>
      <c r="C16" s="446" t="s">
        <v>265</v>
      </c>
      <c r="D16" s="447"/>
      <c r="E16" s="447"/>
      <c r="F16" s="118"/>
      <c r="G16" s="119">
        <f>Evalueringsmatrix!W4</f>
        <v>0.27</v>
      </c>
      <c r="H16" s="455" t="str">
        <f>IF(G16&lt;0.01*$F$31,$C$26,IF(G16&lt;0.01*$F$30,$C$24,IF(G16&lt;0.01*$F$29,$C$23,$C$22)))</f>
        <v>Certikat kan ikke udstedes</v>
      </c>
    </row>
    <row r="17" spans="1:13" ht="16.5" customHeight="1" x14ac:dyDescent="0.25">
      <c r="A17" s="152"/>
      <c r="B17" s="115"/>
      <c r="C17" s="446" t="s">
        <v>266</v>
      </c>
      <c r="D17" s="447"/>
      <c r="E17" s="447"/>
      <c r="F17" s="577" t="str">
        <f>IF(F26&gt;8,"Platin overholdt",IF(F26&gt;3,"Guld overholdt",IF(F26&gt;0,"Sølv overholdt","Certificering er ikke mulig")))</f>
        <v>Certificering er ikke mulig</v>
      </c>
      <c r="G17" s="577"/>
      <c r="H17" s="578"/>
    </row>
    <row r="18" spans="1:13" ht="6" customHeight="1" x14ac:dyDescent="0.25">
      <c r="A18" s="152"/>
      <c r="B18" s="115"/>
      <c r="C18" s="155"/>
      <c r="D18" s="152"/>
      <c r="E18" s="152"/>
      <c r="F18" s="121"/>
      <c r="G18" s="121"/>
      <c r="H18" s="122"/>
      <c r="I18" s="154"/>
    </row>
    <row r="19" spans="1:13" ht="24" customHeight="1" thickBot="1" x14ac:dyDescent="0.3">
      <c r="A19" s="152"/>
      <c r="B19" s="115"/>
      <c r="C19" s="156" t="s">
        <v>273</v>
      </c>
      <c r="D19" s="157"/>
      <c r="E19" s="157"/>
      <c r="F19" s="579" t="str">
        <f>IF(AND(G16&gt;=0.01*F29,F26=8),C22,IF(AND(G16&gt;=0.01*F30,F26=4),C23,IF(AND(G16&gt;=0.01*F31,F26&gt;0),C24,C26)))</f>
        <v>Certikat kan ikke udstedes</v>
      </c>
      <c r="G19" s="579"/>
      <c r="H19" s="580"/>
    </row>
    <row r="20" spans="1:13" ht="24" customHeight="1" x14ac:dyDescent="0.25">
      <c r="A20" s="152"/>
      <c r="B20" s="126"/>
    </row>
    <row r="21" spans="1:13" ht="12.6" hidden="1" x14ac:dyDescent="0.25">
      <c r="A21" s="123"/>
      <c r="B21" s="126"/>
      <c r="C21" s="124"/>
      <c r="D21" s="124"/>
      <c r="E21" s="124"/>
      <c r="F21" s="123"/>
      <c r="G21" s="125"/>
      <c r="H21" s="125"/>
    </row>
    <row r="22" spans="1:13" ht="12.6" hidden="1" x14ac:dyDescent="0.25">
      <c r="A22" s="126"/>
      <c r="B22" s="126"/>
      <c r="C22" s="449" t="s">
        <v>462</v>
      </c>
      <c r="D22" s="450"/>
      <c r="E22" s="450"/>
      <c r="F22" s="151">
        <f>IF(OR(G10&lt;0.65,G11&lt;0.65,G12&lt;0.65,G13&lt;0.65,G9&lt;0.65),0,5)</f>
        <v>0</v>
      </c>
      <c r="G22" s="127"/>
      <c r="H22" s="127"/>
      <c r="L22" s="158"/>
    </row>
    <row r="23" spans="1:13" ht="12.6" hidden="1" x14ac:dyDescent="0.25">
      <c r="A23" s="126"/>
      <c r="B23" s="126"/>
      <c r="C23" s="248" t="s">
        <v>274</v>
      </c>
      <c r="D23" s="128"/>
      <c r="E23" s="128"/>
      <c r="F23" s="151">
        <f>IF(OR(G10&lt;0.5,G11&lt;0.5,G12&lt;0.5,G13&lt;0.5,G9&lt;0.5),0,3)</f>
        <v>0</v>
      </c>
      <c r="G23" s="129"/>
      <c r="H23" s="129"/>
    </row>
    <row r="24" spans="1:13" ht="12.6" hidden="1" x14ac:dyDescent="0.25">
      <c r="A24" s="126"/>
      <c r="B24" s="126"/>
      <c r="C24" s="451" t="s">
        <v>275</v>
      </c>
      <c r="D24" s="452"/>
      <c r="E24" s="452"/>
      <c r="F24" s="151">
        <f>IF(OR(G10&lt;0.35,G11&lt;0.35,G12&lt;0.35,G13&lt;0.35,G9&lt;0.35),0,1)</f>
        <v>0</v>
      </c>
      <c r="G24" s="129"/>
      <c r="H24" s="129"/>
      <c r="L24" s="153"/>
    </row>
    <row r="25" spans="1:13" ht="12.6" hidden="1" x14ac:dyDescent="0.25">
      <c r="A25" s="126"/>
      <c r="B25" s="126"/>
      <c r="C25" s="453" t="s">
        <v>467</v>
      </c>
      <c r="D25" s="454"/>
      <c r="E25" s="454"/>
      <c r="F25" s="151">
        <f>IF(OR(G11&lt;0.35,G12&lt;0.35,G13&lt;0.35,G9&lt;0.35,G14&lt;0.35),0,0)</f>
        <v>0</v>
      </c>
      <c r="G25" s="129"/>
      <c r="H25" s="129"/>
      <c r="L25" s="153"/>
    </row>
    <row r="26" spans="1:13" ht="12.6" hidden="1" x14ac:dyDescent="0.25">
      <c r="A26" s="126"/>
      <c r="B26" s="126"/>
      <c r="C26" s="249" t="s">
        <v>276</v>
      </c>
      <c r="D26" s="130"/>
      <c r="E26" s="130"/>
      <c r="F26" s="151">
        <f>SUM(F22:F24)</f>
        <v>0</v>
      </c>
      <c r="G26" s="129"/>
      <c r="H26" s="129"/>
      <c r="L26" s="153"/>
      <c r="M26" s="158"/>
    </row>
    <row r="27" spans="1:13" ht="12.6" hidden="1" x14ac:dyDescent="0.25">
      <c r="A27" s="126"/>
      <c r="B27" s="126"/>
      <c r="C27" s="129"/>
      <c r="D27" s="129"/>
      <c r="E27" s="129"/>
      <c r="F27" s="129"/>
      <c r="G27" s="129"/>
      <c r="H27" s="129"/>
      <c r="L27" s="153"/>
    </row>
    <row r="28" spans="1:13" ht="12.6" hidden="1" x14ac:dyDescent="0.25">
      <c r="A28" s="126"/>
      <c r="B28" s="126"/>
      <c r="C28" s="444" t="s">
        <v>16</v>
      </c>
      <c r="D28" s="444"/>
      <c r="E28" s="444"/>
      <c r="F28" s="444">
        <v>95</v>
      </c>
      <c r="G28" s="129"/>
      <c r="H28" s="129"/>
      <c r="L28" s="153"/>
    </row>
    <row r="29" spans="1:13" ht="12.6" hidden="1" x14ac:dyDescent="0.25">
      <c r="A29" s="126"/>
      <c r="B29" s="126"/>
      <c r="C29" s="444" t="s">
        <v>468</v>
      </c>
      <c r="D29" s="444"/>
      <c r="E29" s="444"/>
      <c r="F29" s="444">
        <v>80</v>
      </c>
      <c r="G29" s="129"/>
      <c r="H29" s="129"/>
    </row>
    <row r="30" spans="1:13" ht="12.6" hidden="1" x14ac:dyDescent="0.25">
      <c r="A30" s="126"/>
      <c r="B30" s="126"/>
      <c r="C30" s="444" t="s">
        <v>470</v>
      </c>
      <c r="D30" s="444"/>
      <c r="E30" s="444"/>
      <c r="F30" s="444">
        <v>65</v>
      </c>
      <c r="G30" s="129"/>
      <c r="H30" s="129"/>
    </row>
    <row r="31" spans="1:13" ht="12.6" hidden="1" x14ac:dyDescent="0.25">
      <c r="A31" s="126"/>
      <c r="B31" s="126"/>
      <c r="C31" s="444" t="s">
        <v>469</v>
      </c>
      <c r="D31" s="444"/>
      <c r="E31" s="444"/>
      <c r="F31" s="444">
        <v>50</v>
      </c>
      <c r="G31" s="129"/>
      <c r="H31" s="129"/>
    </row>
    <row r="32" spans="1:13" ht="12.6" hidden="1" x14ac:dyDescent="0.25">
      <c r="A32" s="126"/>
      <c r="B32" s="126"/>
      <c r="C32" s="444" t="s">
        <v>17</v>
      </c>
      <c r="D32" s="444"/>
      <c r="E32" s="444"/>
      <c r="F32" s="444">
        <v>35</v>
      </c>
      <c r="G32" s="129"/>
      <c r="H32" s="129"/>
    </row>
    <row r="33" spans="1:12" ht="12.6" hidden="1" x14ac:dyDescent="0.25">
      <c r="A33" s="126"/>
      <c r="B33" s="126"/>
      <c r="C33" s="444" t="s">
        <v>18</v>
      </c>
      <c r="D33" s="444"/>
      <c r="E33" s="444"/>
      <c r="F33" s="444">
        <v>20</v>
      </c>
      <c r="G33" s="129"/>
      <c r="H33" s="129"/>
    </row>
    <row r="34" spans="1:12" ht="3" customHeight="1" thickBot="1" x14ac:dyDescent="0.3">
      <c r="A34" s="126"/>
      <c r="B34" s="126"/>
      <c r="C34" s="173"/>
      <c r="D34" s="173"/>
      <c r="E34" s="173"/>
      <c r="F34" s="173"/>
      <c r="G34" s="129"/>
      <c r="H34" s="129"/>
    </row>
    <row r="35" spans="1:12" ht="13.5" thickBot="1" x14ac:dyDescent="0.3">
      <c r="A35" s="126"/>
      <c r="C35" s="131" t="s">
        <v>464</v>
      </c>
      <c r="D35" s="132"/>
      <c r="E35" s="132"/>
      <c r="F35" s="159"/>
      <c r="G35" s="159"/>
      <c r="H35" s="133"/>
    </row>
    <row r="36" spans="1:12" ht="25.5" customHeight="1" x14ac:dyDescent="0.2">
      <c r="A36" s="126"/>
      <c r="C36" s="573" t="s">
        <v>248</v>
      </c>
      <c r="D36" s="574"/>
      <c r="E36" s="160" t="s">
        <v>341</v>
      </c>
      <c r="F36" s="574" t="s">
        <v>277</v>
      </c>
      <c r="G36" s="574"/>
      <c r="H36" s="161"/>
      <c r="I36" s="2"/>
      <c r="J36" s="41"/>
      <c r="K36" s="40"/>
      <c r="L36" s="40"/>
    </row>
    <row r="37" spans="1:12" x14ac:dyDescent="0.2">
      <c r="A37" s="126"/>
      <c r="C37" s="575" t="s">
        <v>19</v>
      </c>
      <c r="D37" s="576"/>
      <c r="E37" s="448" t="s">
        <v>20</v>
      </c>
      <c r="F37" s="576" t="s">
        <v>465</v>
      </c>
      <c r="G37" s="576"/>
      <c r="H37" s="162"/>
      <c r="I37" s="14"/>
      <c r="J37" s="14"/>
      <c r="K37" s="40"/>
      <c r="L37" s="14"/>
    </row>
    <row r="38" spans="1:12" x14ac:dyDescent="0.2">
      <c r="A38" s="126"/>
      <c r="C38" s="575" t="s">
        <v>280</v>
      </c>
      <c r="D38" s="576"/>
      <c r="E38" s="448" t="s">
        <v>21</v>
      </c>
      <c r="F38" s="576" t="s">
        <v>278</v>
      </c>
      <c r="G38" s="576"/>
      <c r="H38" s="162"/>
      <c r="I38" s="27"/>
      <c r="J38" s="27"/>
      <c r="K38" s="27"/>
      <c r="L38" s="84"/>
    </row>
    <row r="39" spans="1:12" ht="13.5" thickBot="1" x14ac:dyDescent="0.25">
      <c r="A39" s="126"/>
      <c r="C39" s="551" t="s">
        <v>281</v>
      </c>
      <c r="D39" s="552"/>
      <c r="E39" s="445" t="s">
        <v>22</v>
      </c>
      <c r="F39" s="448" t="s">
        <v>279</v>
      </c>
      <c r="G39" s="448"/>
      <c r="H39" s="163"/>
      <c r="I39" s="27"/>
      <c r="J39" s="27"/>
      <c r="K39" s="27"/>
      <c r="L39" s="84"/>
    </row>
    <row r="40" spans="1:12" ht="13.5" thickBot="1" x14ac:dyDescent="0.25">
      <c r="A40" s="126"/>
      <c r="C40" s="164" t="s">
        <v>340</v>
      </c>
      <c r="D40" s="165"/>
      <c r="E40" s="166"/>
      <c r="F40" s="166"/>
      <c r="G40" s="167"/>
      <c r="H40" s="134"/>
      <c r="I40" s="93"/>
      <c r="J40" s="93"/>
      <c r="K40" s="27"/>
      <c r="L40" s="84"/>
    </row>
    <row r="41" spans="1:12" ht="3.75" customHeight="1" thickBot="1" x14ac:dyDescent="0.3">
      <c r="A41" s="126"/>
      <c r="B41" s="126"/>
      <c r="C41" s="444"/>
      <c r="D41" s="444"/>
      <c r="E41" s="444"/>
      <c r="F41" s="444"/>
      <c r="G41" s="129"/>
      <c r="H41" s="3"/>
      <c r="I41" s="94"/>
      <c r="J41" s="41"/>
      <c r="K41" s="40"/>
      <c r="L41" s="40"/>
    </row>
    <row r="42" spans="1:12" ht="13.5" thickBot="1" x14ac:dyDescent="0.3">
      <c r="A42" s="126"/>
      <c r="C42" s="135" t="s">
        <v>336</v>
      </c>
      <c r="D42" s="136"/>
      <c r="E42" s="136"/>
      <c r="F42" s="168"/>
      <c r="G42" s="137"/>
      <c r="H42" s="138"/>
    </row>
    <row r="43" spans="1:12" x14ac:dyDescent="0.2">
      <c r="A43" s="126"/>
      <c r="C43" s="169" t="s">
        <v>337</v>
      </c>
      <c r="D43" s="170"/>
      <c r="E43" s="170"/>
      <c r="F43" s="170"/>
      <c r="G43" s="139"/>
      <c r="H43" s="140"/>
    </row>
    <row r="44" spans="1:12" ht="26.25" customHeight="1" x14ac:dyDescent="0.2">
      <c r="C44" s="554" t="s">
        <v>473</v>
      </c>
      <c r="D44" s="555"/>
      <c r="E44" s="555"/>
      <c r="F44" s="555"/>
      <c r="G44" s="555"/>
      <c r="H44" s="556"/>
    </row>
    <row r="45" spans="1:12" x14ac:dyDescent="0.2">
      <c r="C45" s="557" t="s">
        <v>339</v>
      </c>
      <c r="D45" s="558"/>
      <c r="E45" s="558"/>
      <c r="F45" s="558"/>
      <c r="G45" s="558"/>
      <c r="H45" s="559"/>
    </row>
    <row r="46" spans="1:12" ht="12.6" x14ac:dyDescent="0.25">
      <c r="C46" s="557" t="s">
        <v>338</v>
      </c>
      <c r="D46" s="558"/>
      <c r="E46" s="558"/>
      <c r="F46" s="558"/>
      <c r="G46" s="558"/>
      <c r="H46" s="559"/>
    </row>
    <row r="47" spans="1:12" ht="4.5" customHeight="1" x14ac:dyDescent="0.25">
      <c r="B47" s="126"/>
    </row>
    <row r="48" spans="1:12" ht="12.95" x14ac:dyDescent="0.3">
      <c r="A48" s="553" t="s">
        <v>23</v>
      </c>
      <c r="B48" s="553"/>
      <c r="C48" s="553"/>
      <c r="D48" s="553"/>
      <c r="E48" s="553"/>
      <c r="F48" s="553"/>
      <c r="G48" s="171"/>
      <c r="H48" s="171"/>
    </row>
    <row r="49" spans="1:10" ht="31.5" customHeight="1" x14ac:dyDescent="0.2">
      <c r="A49" s="562" t="s">
        <v>284</v>
      </c>
      <c r="B49" s="562"/>
      <c r="D49" s="563" t="s">
        <v>292</v>
      </c>
      <c r="E49" s="563"/>
      <c r="F49" s="563"/>
      <c r="G49" s="563"/>
      <c r="H49" s="563"/>
      <c r="J49" s="172"/>
    </row>
    <row r="50" spans="1:10" ht="31.5" customHeight="1" x14ac:dyDescent="0.2">
      <c r="A50" s="560" t="s">
        <v>283</v>
      </c>
      <c r="B50" s="560"/>
      <c r="D50" s="563" t="s">
        <v>291</v>
      </c>
      <c r="E50" s="563"/>
      <c r="F50" s="563"/>
      <c r="G50" s="563"/>
      <c r="H50" s="563"/>
      <c r="J50" s="172"/>
    </row>
    <row r="51" spans="1:10" ht="15" customHeight="1" x14ac:dyDescent="0.25">
      <c r="A51" s="569" t="s">
        <v>285</v>
      </c>
      <c r="B51" s="569"/>
      <c r="C51" s="564"/>
      <c r="D51" s="564"/>
      <c r="E51" s="564"/>
      <c r="F51" s="564"/>
      <c r="G51" s="564"/>
      <c r="H51" s="564"/>
    </row>
    <row r="52" spans="1:10" ht="15" customHeight="1" x14ac:dyDescent="0.25">
      <c r="A52" s="569" t="s">
        <v>256</v>
      </c>
      <c r="B52" s="569"/>
      <c r="C52" s="564"/>
      <c r="D52" s="564"/>
      <c r="E52" s="564"/>
      <c r="F52" s="564"/>
      <c r="G52" s="564"/>
      <c r="H52" s="564"/>
    </row>
    <row r="53" spans="1:10" ht="24.75" customHeight="1" x14ac:dyDescent="0.25">
      <c r="A53" s="560" t="s">
        <v>286</v>
      </c>
      <c r="B53" s="560"/>
      <c r="C53" s="567"/>
      <c r="D53" s="567"/>
      <c r="E53" s="567"/>
      <c r="F53" s="567"/>
      <c r="G53" s="567"/>
      <c r="H53" s="567"/>
    </row>
    <row r="54" spans="1:10" ht="8.25" customHeight="1" x14ac:dyDescent="0.2"/>
    <row r="55" spans="1:10" x14ac:dyDescent="0.2">
      <c r="A55" s="568" t="s">
        <v>282</v>
      </c>
      <c r="B55" s="568"/>
      <c r="C55" s="568"/>
      <c r="D55" s="568"/>
      <c r="E55" s="568"/>
      <c r="F55" s="568"/>
      <c r="G55" s="171"/>
      <c r="H55" s="171"/>
    </row>
    <row r="56" spans="1:10" s="251" customFormat="1" ht="30" customHeight="1" x14ac:dyDescent="0.25">
      <c r="A56" s="560" t="s">
        <v>284</v>
      </c>
      <c r="B56" s="560"/>
      <c r="D56" s="563" t="s">
        <v>292</v>
      </c>
      <c r="E56" s="563"/>
      <c r="F56" s="563"/>
      <c r="G56" s="563"/>
      <c r="H56" s="563"/>
    </row>
    <row r="57" spans="1:10" s="250" customFormat="1" ht="29.25" customHeight="1" x14ac:dyDescent="0.2">
      <c r="A57" s="569" t="s">
        <v>283</v>
      </c>
      <c r="B57" s="569"/>
      <c r="D57" s="563" t="s">
        <v>291</v>
      </c>
      <c r="E57" s="563"/>
      <c r="F57" s="563"/>
      <c r="G57" s="563"/>
      <c r="H57" s="563"/>
    </row>
    <row r="58" spans="1:10" ht="15" customHeight="1" x14ac:dyDescent="0.2">
      <c r="A58" s="569" t="s">
        <v>285</v>
      </c>
      <c r="B58" s="569"/>
      <c r="C58" s="564"/>
      <c r="D58" s="564"/>
      <c r="E58" s="564"/>
      <c r="F58" s="564"/>
      <c r="G58" s="564"/>
      <c r="H58" s="564"/>
    </row>
    <row r="59" spans="1:10" ht="15" customHeight="1" x14ac:dyDescent="0.2">
      <c r="A59" s="569" t="s">
        <v>256</v>
      </c>
      <c r="B59" s="569"/>
      <c r="C59" s="565"/>
      <c r="D59" s="565"/>
      <c r="E59" s="565"/>
      <c r="F59" s="565"/>
      <c r="G59" s="565"/>
      <c r="H59" s="565"/>
    </row>
    <row r="60" spans="1:10" ht="24.75" customHeight="1" x14ac:dyDescent="0.2">
      <c r="A60" s="560" t="s">
        <v>286</v>
      </c>
      <c r="B60" s="560"/>
      <c r="C60" s="566"/>
      <c r="D60" s="566"/>
      <c r="E60" s="566"/>
      <c r="F60" s="566"/>
      <c r="G60" s="566"/>
      <c r="H60" s="566"/>
    </row>
    <row r="64" spans="1:10" ht="7.5" customHeight="1" x14ac:dyDescent="0.2"/>
    <row r="66" spans="4:5" ht="7.5" customHeight="1" x14ac:dyDescent="0.2"/>
    <row r="67" spans="4:5" x14ac:dyDescent="0.2">
      <c r="D67" s="141"/>
      <c r="E67" s="141"/>
    </row>
  </sheetData>
  <mergeCells count="44">
    <mergeCell ref="A52:B52"/>
    <mergeCell ref="A53:B53"/>
    <mergeCell ref="C6:H6"/>
    <mergeCell ref="C2:H2"/>
    <mergeCell ref="C3:H3"/>
    <mergeCell ref="C4:H4"/>
    <mergeCell ref="C5:H5"/>
    <mergeCell ref="D49:H49"/>
    <mergeCell ref="C36:D36"/>
    <mergeCell ref="F36:G36"/>
    <mergeCell ref="C37:D37"/>
    <mergeCell ref="F37:G37"/>
    <mergeCell ref="C38:D38"/>
    <mergeCell ref="F38:G38"/>
    <mergeCell ref="F17:H17"/>
    <mergeCell ref="F19:H19"/>
    <mergeCell ref="D57:H57"/>
    <mergeCell ref="C58:H58"/>
    <mergeCell ref="C59:H59"/>
    <mergeCell ref="C60:H60"/>
    <mergeCell ref="D50:H50"/>
    <mergeCell ref="C51:H51"/>
    <mergeCell ref="C52:H52"/>
    <mergeCell ref="C53:H53"/>
    <mergeCell ref="A55:F55"/>
    <mergeCell ref="D56:H56"/>
    <mergeCell ref="A60:B60"/>
    <mergeCell ref="A56:B56"/>
    <mergeCell ref="A57:B57"/>
    <mergeCell ref="A58:B58"/>
    <mergeCell ref="A59:B59"/>
    <mergeCell ref="A51:B51"/>
    <mergeCell ref="A50:B50"/>
    <mergeCell ref="A2:B2"/>
    <mergeCell ref="A6:B6"/>
    <mergeCell ref="A5:B5"/>
    <mergeCell ref="A4:B4"/>
    <mergeCell ref="A3:B3"/>
    <mergeCell ref="A49:B49"/>
    <mergeCell ref="C39:D39"/>
    <mergeCell ref="A48:F48"/>
    <mergeCell ref="C44:H44"/>
    <mergeCell ref="C45:H45"/>
    <mergeCell ref="C46:H46"/>
  </mergeCells>
  <conditionalFormatting sqref="F17:H17">
    <cfRule type="containsText" dxfId="29" priority="16" stopIfTrue="1" operator="containsText" text="Certificering er ikke mulig">
      <formula>NOT(ISERROR(SEARCH("Certificering er ikke mulig",F17)))</formula>
    </cfRule>
  </conditionalFormatting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Header>&amp;R&amp;9Deckblatt</oddHeader>
    <oddFooter>&amp;L&amp;"Arial,Standard"&amp;10&amp;D&amp;C&amp;"Arial,Standard"&amp;10&amp;P&amp;R&amp;"Arial,Standard"&amp;10Copyright DGNB GmbH</oddFooter>
  </headerFooter>
  <rowBreaks count="1" manualBreakCount="1">
    <brk id="6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0</xdr:rowOff>
                  </from>
                  <to>
                    <xdr:col>7</xdr:col>
                    <xdr:colOff>742950</xdr:colOff>
                    <xdr:row>48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7</xdr:col>
                    <xdr:colOff>752475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9525</xdr:rowOff>
                  </from>
                  <to>
                    <xdr:col>7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 altText="Ich versichere, dass alle eingetragenen Bewertungen auf Plausibilität überprüft wurden und gemäß den DGNB Anforderungen vorgenommen wurden.">
                <anchor moveWithCells="1">
                  <from>
                    <xdr:col>2</xdr:col>
                    <xdr:colOff>9525</xdr:colOff>
                    <xdr:row>56</xdr:row>
                    <xdr:rowOff>9525</xdr:rowOff>
                  </from>
                  <to>
                    <xdr:col>7</xdr:col>
                    <xdr:colOff>733425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0</xdr:rowOff>
                  </from>
                  <to>
                    <xdr:col>7</xdr:col>
                    <xdr:colOff>742950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04D39534-901E-44A1-8BE1-60492E47F4E4}">
            <xm:f>NOT(ISERROR(SEARCH(#REF!,C22)))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containsText" priority="17" stopIfTrue="1" operator="containsText" id="{A6A3539B-332C-40F0-A966-8E0FEFD70D5E}">
            <xm:f>NOT(ISERROR(SEARCH(#REF!,C23)))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C23</xm:sqref>
        </x14:conditionalFormatting>
        <x14:conditionalFormatting xmlns:xm="http://schemas.microsoft.com/office/excel/2006/main">
          <x14:cfRule type="containsText" priority="15" operator="containsText" id="{55A32A01-A77F-4F75-B249-9B1EF5877A94}">
            <xm:f>NOT(ISERROR(SEARCH($C$25,H16)))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2" stopIfTrue="1" operator="containsText" id="{62956F47-CF55-41CE-9058-994F103F203B}">
            <xm:f>NOT(ISERROR(SEARCH($C$24,H16)))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13" stopIfTrue="1" operator="containsText" id="{18407B84-342B-4FB0-AD5D-8DEE93424D78}">
            <xm:f>NOT(ISERROR(SEARCH($C$23,H16)))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stopIfTrue="1" operator="containsText" id="{7472A8A2-B0FC-49EE-AB98-5A7E39D2177C}">
            <xm:f>NOT(ISERROR(SEARCH($C$26,H16)))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1" operator="containsText" id="{84082F07-9D35-4675-813C-EED9EE68756E}">
            <xm:f>NOT(ISERROR(SEARCH($C$22,H16)))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6" operator="containsText" id="{5CA50ED4-0D00-4297-80DE-971FDD22E8C8}">
            <xm:f>NOT(ISERROR(SEARCH($C$22,F19)))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10" operator="containsText" id="{411EC0F4-E5F6-41E6-8E8B-053391B308BE}">
            <xm:f>NOT(ISERROR(SEARCH($C$25,F19)))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7" stopIfTrue="1" operator="containsText" id="{522AE6E6-7EAB-43DF-87ED-A031B2CFFA1A}">
            <xm:f>NOT(ISERROR(SEARCH($C$24,F19)))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8" stopIfTrue="1" operator="containsText" id="{78DD9F95-ED3F-4537-9E81-A37E762789E7}">
            <xm:f>NOT(ISERROR(SEARCH($C$23,F19)))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9" stopIfTrue="1" operator="containsText" id="{9219BF89-1B98-4ED7-B4D9-1E87C7845AFF}">
            <xm:f>NOT(ISERROR(SEARCH($C$26,F19)))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5" operator="containsText" id="{33277E26-D3BC-45CB-B158-713F6132BA4F}">
            <xm:f>NOT(ISERROR(SEARCH($C$25,H9)))</xm:f>
            <xm:f>$C$25</xm:f>
            <x14:dxf>
              <fill>
                <patternFill>
                  <bgColor rgb="FFFFC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2" stopIfTrue="1" operator="containsText" id="{A277F276-7682-40DD-992A-EDB63FF3C47D}">
            <xm:f>NOT(ISERROR(SEARCH($C$24,H9)))</xm:f>
            <xm:f>$C$24</xm:f>
            <x14:dxf>
              <fill>
                <patternFill>
                  <bgColor theme="0" tint="-0.14996795556505021"/>
                </patternFill>
              </fill>
            </x14:dxf>
          </x14:cfRule>
          <x14:cfRule type="containsText" priority="3" stopIfTrue="1" operator="containsText" id="{4372C981-27F7-431A-9014-9AD94BD997C9}">
            <xm:f>NOT(ISERROR(SEARCH($C$23,H9)))</xm:f>
            <xm:f>$C$23</xm:f>
            <x14:dxf>
              <fill>
                <patternFill>
                  <bgColor rgb="FFFFFF00"/>
                </patternFill>
              </fill>
            </x14:dxf>
          </x14:cfRule>
          <x14:cfRule type="containsText" priority="4" stopIfTrue="1" operator="containsText" id="{114C51B2-E45C-459F-A449-E950F49C2F7B}">
            <xm:f>NOT(ISERROR(SEARCH($C$26,H9)))</xm:f>
            <xm:f>$C$26</xm:f>
            <x14:dxf>
              <fill>
                <patternFill>
                  <bgColor rgb="FFFF0000"/>
                </patternFill>
              </fill>
            </x14:dxf>
          </x14:cfRule>
          <xm:sqref>H9:H13</xm:sqref>
        </x14:conditionalFormatting>
        <x14:conditionalFormatting xmlns:xm="http://schemas.microsoft.com/office/excel/2006/main">
          <x14:cfRule type="containsText" priority="1" operator="containsText" id="{222A335A-378D-42CF-843C-3DE0DAFB3E5C}">
            <xm:f>NOT(ISERROR(SEARCH($C$22,H9)))</xm:f>
            <xm:f>$C$22</xm:f>
            <x14:dxf>
              <fill>
                <patternFill>
                  <bgColor theme="4" tint="0.79998168889431442"/>
                </patternFill>
              </fill>
            </x14:dxf>
          </x14:cfRule>
          <xm:sqref>H9:H13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335"/>
  <sheetViews>
    <sheetView showGridLines="0" tabSelected="1" view="pageBreakPreview" topLeftCell="B1" zoomScale="60" zoomScaleNormal="60" zoomScalePageLayoutView="85" workbookViewId="0">
      <pane ySplit="11" topLeftCell="A120" activePane="bottomLeft" state="frozen"/>
      <selection pane="bottomLeft" activeCell="H192" sqref="H192:H198"/>
    </sheetView>
  </sheetViews>
  <sheetFormatPr defaultColWidth="11.28515625" defaultRowHeight="12.75" x14ac:dyDescent="0.25"/>
  <cols>
    <col min="1" max="1" width="1.7109375" style="6" customWidth="1"/>
    <col min="2" max="2" width="10" style="54" customWidth="1"/>
    <col min="3" max="3" width="11.42578125" style="7" customWidth="1"/>
    <col min="4" max="4" width="40.7109375" style="7" bestFit="1" customWidth="1"/>
    <col min="5" max="5" width="9.28515625" style="6" bestFit="1" customWidth="1"/>
    <col min="6" max="6" width="10.85546875" style="6" bestFit="1" customWidth="1"/>
    <col min="7" max="7" width="9.140625" style="4" customWidth="1"/>
    <col min="8" max="8" width="7.85546875" style="5" customWidth="1"/>
    <col min="9" max="9" width="7.42578125" style="274" customWidth="1"/>
    <col min="10" max="10" width="5.5703125" style="6" customWidth="1"/>
    <col min="11" max="11" width="8.140625" style="55" hidden="1" customWidth="1"/>
    <col min="12" max="12" width="7.28515625" style="55" customWidth="1"/>
    <col min="13" max="13" width="9.7109375" style="56" hidden="1" customWidth="1"/>
    <col min="14" max="14" width="10.7109375" style="56" hidden="1" customWidth="1"/>
    <col min="15" max="15" width="12.7109375" style="57" hidden="1" customWidth="1"/>
    <col min="16" max="16" width="15.28515625" style="6" hidden="1" customWidth="1"/>
    <col min="17" max="17" width="8.140625" style="6" hidden="1" customWidth="1"/>
    <col min="18" max="18" width="0.85546875" style="6" customWidth="1"/>
    <col min="19" max="20" width="8.7109375" style="6" customWidth="1"/>
    <col min="21" max="21" width="9.7109375" style="6" customWidth="1"/>
    <col min="22" max="22" width="6.28515625" style="6" customWidth="1"/>
    <col min="23" max="23" width="15.85546875" style="6" customWidth="1"/>
    <col min="24" max="24" width="10.7109375" style="6" customWidth="1"/>
    <col min="25" max="25" width="5.7109375" style="6" customWidth="1"/>
    <col min="26" max="26" width="12.7109375" style="49" customWidth="1"/>
    <col min="27" max="27" width="16.140625" style="9" customWidth="1"/>
    <col min="28" max="47" width="20.28515625" style="9" customWidth="1"/>
    <col min="48" max="16384" width="11.28515625" style="6"/>
  </cols>
  <sheetData>
    <row r="1" spans="1:47" ht="15" customHeight="1" thickBot="1" x14ac:dyDescent="0.3">
      <c r="A1" s="1"/>
      <c r="E1" s="54"/>
      <c r="F1" s="2"/>
      <c r="G1" s="2"/>
    </row>
    <row r="2" spans="1:47" ht="15.75" customHeight="1" thickBot="1" x14ac:dyDescent="0.3">
      <c r="A2" s="11"/>
      <c r="B2" s="637" t="s">
        <v>102</v>
      </c>
      <c r="C2" s="637"/>
      <c r="D2" s="647" t="s">
        <v>527</v>
      </c>
      <c r="E2" s="647"/>
      <c r="F2" s="647"/>
      <c r="G2" s="58" t="s">
        <v>215</v>
      </c>
      <c r="H2" s="689">
        <f>O49</f>
        <v>0.6</v>
      </c>
      <c r="I2" s="690"/>
      <c r="O2" s="148"/>
      <c r="P2" s="148"/>
      <c r="Q2" s="29"/>
      <c r="R2" s="29"/>
      <c r="S2" s="59" t="s">
        <v>487</v>
      </c>
      <c r="T2" s="53">
        <f>O169</f>
        <v>0</v>
      </c>
      <c r="U2" s="439"/>
      <c r="V2" s="440"/>
      <c r="W2" s="684" t="s">
        <v>490</v>
      </c>
      <c r="Y2" s="4"/>
      <c r="Z2" s="8"/>
    </row>
    <row r="3" spans="1:47" ht="15.75" customHeight="1" thickBot="1" x14ac:dyDescent="0.3">
      <c r="A3" s="1"/>
      <c r="B3" s="649" t="s">
        <v>214</v>
      </c>
      <c r="C3" s="649"/>
      <c r="D3" s="648"/>
      <c r="E3" s="648"/>
      <c r="F3" s="648"/>
      <c r="G3" s="60" t="s">
        <v>485</v>
      </c>
      <c r="H3" s="689">
        <f>O73</f>
        <v>0.6</v>
      </c>
      <c r="I3" s="690"/>
      <c r="O3" s="148"/>
      <c r="P3" s="29"/>
      <c r="Q3" s="29"/>
      <c r="R3" s="29"/>
      <c r="S3" s="59" t="s">
        <v>488</v>
      </c>
      <c r="T3" s="53">
        <f>O12</f>
        <v>0</v>
      </c>
      <c r="V3" s="16"/>
      <c r="W3" s="685"/>
      <c r="Y3" s="4"/>
      <c r="Z3" s="8"/>
      <c r="AN3" s="7"/>
    </row>
    <row r="4" spans="1:47" ht="15.75" customHeight="1" thickBot="1" x14ac:dyDescent="0.3">
      <c r="A4" s="11"/>
      <c r="B4" s="650" t="s">
        <v>24</v>
      </c>
      <c r="C4" s="650"/>
      <c r="D4" s="655"/>
      <c r="E4" s="655"/>
      <c r="F4" s="655"/>
      <c r="G4" s="58" t="s">
        <v>486</v>
      </c>
      <c r="H4" s="689">
        <f>O91</f>
        <v>0</v>
      </c>
      <c r="I4" s="690"/>
      <c r="O4" s="148"/>
      <c r="P4" s="29"/>
      <c r="Q4" s="29"/>
      <c r="R4" s="29"/>
      <c r="S4" s="59" t="s">
        <v>489</v>
      </c>
      <c r="T4" s="53">
        <f>O212</f>
        <v>0</v>
      </c>
      <c r="V4" s="16"/>
      <c r="W4" s="61">
        <f>Q12</f>
        <v>0.27</v>
      </c>
      <c r="Z4" s="8"/>
    </row>
    <row r="5" spans="1:47" ht="4.5" customHeight="1" x14ac:dyDescent="0.25">
      <c r="A5" s="11"/>
      <c r="B5" s="6"/>
      <c r="C5" s="6"/>
      <c r="D5" s="6"/>
      <c r="G5" s="6"/>
      <c r="H5" s="6"/>
      <c r="K5" s="6"/>
      <c r="L5" s="6"/>
      <c r="M5" s="6"/>
      <c r="N5" s="6"/>
      <c r="O5" s="6"/>
      <c r="Z5" s="8"/>
    </row>
    <row r="6" spans="1:47" ht="15" customHeight="1" x14ac:dyDescent="0.25">
      <c r="A6" s="11"/>
      <c r="B6" s="676" t="s">
        <v>461</v>
      </c>
      <c r="C6" s="676"/>
      <c r="D6" s="675" t="s">
        <v>491</v>
      </c>
      <c r="E6" s="675"/>
      <c r="F6" s="675"/>
      <c r="G6" s="686" t="s">
        <v>492</v>
      </c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8"/>
      <c r="V6" s="30"/>
      <c r="W6" s="691"/>
      <c r="X6" s="692"/>
      <c r="Y6" s="693"/>
      <c r="Z6" s="8"/>
    </row>
    <row r="7" spans="1:47" ht="4.5" customHeight="1" x14ac:dyDescent="0.25">
      <c r="A7" s="11"/>
      <c r="B7" s="10"/>
      <c r="C7" s="10"/>
      <c r="D7" s="10"/>
      <c r="E7" s="10"/>
      <c r="F7" s="10"/>
      <c r="G7" s="10"/>
      <c r="H7" s="10"/>
      <c r="I7" s="27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4"/>
      <c r="Z7" s="8"/>
    </row>
    <row r="8" spans="1:47" ht="20.25" customHeight="1" x14ac:dyDescent="0.25">
      <c r="A8" s="11"/>
      <c r="B8" s="681" t="s">
        <v>542</v>
      </c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1"/>
      <c r="X8" s="681"/>
      <c r="Y8" s="681"/>
      <c r="Z8" s="8"/>
    </row>
    <row r="9" spans="1:47" ht="4.5" customHeight="1" thickBot="1" x14ac:dyDescent="0.3"/>
    <row r="10" spans="1:47" ht="45" customHeight="1" x14ac:dyDescent="0.25">
      <c r="B10" s="682" t="s">
        <v>0</v>
      </c>
      <c r="C10" s="682" t="s">
        <v>1</v>
      </c>
      <c r="D10" s="682" t="s">
        <v>2</v>
      </c>
      <c r="E10" s="666" t="s">
        <v>346</v>
      </c>
      <c r="F10" s="667"/>
      <c r="G10" s="667"/>
      <c r="H10" s="643" t="s">
        <v>494</v>
      </c>
      <c r="I10" s="645" t="s">
        <v>250</v>
      </c>
      <c r="J10" s="646"/>
      <c r="K10" s="677" t="s">
        <v>251</v>
      </c>
      <c r="L10" s="677" t="s">
        <v>496</v>
      </c>
      <c r="M10" s="679" t="s">
        <v>551</v>
      </c>
      <c r="N10" s="680"/>
      <c r="O10" s="677" t="s">
        <v>552</v>
      </c>
      <c r="P10" s="641" t="s">
        <v>553</v>
      </c>
      <c r="Q10" s="641" t="s">
        <v>253</v>
      </c>
      <c r="R10" s="12"/>
      <c r="S10" s="666" t="s">
        <v>252</v>
      </c>
      <c r="T10" s="667"/>
      <c r="U10" s="667"/>
      <c r="V10" s="667"/>
      <c r="W10" s="667"/>
      <c r="X10" s="667"/>
      <c r="Y10" s="668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37.5" customHeight="1" thickBot="1" x14ac:dyDescent="0.3">
      <c r="B11" s="683"/>
      <c r="C11" s="683"/>
      <c r="D11" s="683"/>
      <c r="E11" s="235" t="s">
        <v>344</v>
      </c>
      <c r="F11" s="62" t="s">
        <v>345</v>
      </c>
      <c r="G11" s="63" t="s">
        <v>3</v>
      </c>
      <c r="H11" s="644"/>
      <c r="I11" s="66" t="s">
        <v>495</v>
      </c>
      <c r="J11" s="65" t="s">
        <v>3</v>
      </c>
      <c r="K11" s="678"/>
      <c r="L11" s="678"/>
      <c r="M11" s="64" t="s">
        <v>495</v>
      </c>
      <c r="N11" s="67" t="s">
        <v>3</v>
      </c>
      <c r="O11" s="678"/>
      <c r="P11" s="642"/>
      <c r="Q11" s="642"/>
      <c r="R11" s="12"/>
      <c r="S11" s="669"/>
      <c r="T11" s="670"/>
      <c r="U11" s="670"/>
      <c r="V11" s="670"/>
      <c r="W11" s="670"/>
      <c r="X11" s="670"/>
      <c r="Y11" s="671"/>
      <c r="Z11" s="15"/>
      <c r="AA11" s="14" t="s">
        <v>357</v>
      </c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s="186" customFormat="1" ht="18" customHeight="1" thickBot="1" x14ac:dyDescent="0.3">
      <c r="A12" s="82"/>
      <c r="B12" s="180" t="s">
        <v>51</v>
      </c>
      <c r="C12" s="620" t="s">
        <v>184</v>
      </c>
      <c r="D12" s="621"/>
      <c r="E12" s="225">
        <f>IF(SUM(F13:F14)&lt;AA12,0,IF(SUM(F13:F14)&gt;100,100,SUM(F13:F14)))</f>
        <v>0</v>
      </c>
      <c r="F12" s="359"/>
      <c r="G12" s="32">
        <v>100</v>
      </c>
      <c r="H12" s="32">
        <v>3</v>
      </c>
      <c r="I12" s="276">
        <f>E12*H12</f>
        <v>0</v>
      </c>
      <c r="J12" s="52">
        <f>G12*H12</f>
        <v>300</v>
      </c>
      <c r="K12" s="74">
        <f>ROUND(I12/J12,3)</f>
        <v>0</v>
      </c>
      <c r="L12" s="74">
        <f>J12/N$12*P$12</f>
        <v>1.6666666666666666E-2</v>
      </c>
      <c r="M12" s="672">
        <f>SUM(I12:I48)</f>
        <v>0</v>
      </c>
      <c r="N12" s="606">
        <f>SUM(J12:J48)</f>
        <v>1800</v>
      </c>
      <c r="O12" s="614">
        <f>M12/N12</f>
        <v>0</v>
      </c>
      <c r="P12" s="614">
        <v>0.1</v>
      </c>
      <c r="Q12" s="634">
        <f>SUM(O49*P49+O73*P73+O91*P91+O169*P169+O12*P12)</f>
        <v>0.27</v>
      </c>
      <c r="R12" s="358"/>
      <c r="S12" s="589"/>
      <c r="T12" s="590"/>
      <c r="U12" s="590"/>
      <c r="V12" s="590"/>
      <c r="W12" s="590"/>
      <c r="X12" s="590"/>
      <c r="Y12" s="591"/>
      <c r="Z12" s="182"/>
      <c r="AA12" s="191">
        <v>30</v>
      </c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</row>
    <row r="13" spans="1:47" s="186" customFormat="1" ht="54" customHeight="1" thickBot="1" x14ac:dyDescent="0.3">
      <c r="A13" s="82"/>
      <c r="B13" s="581"/>
      <c r="C13" s="187" t="s">
        <v>71</v>
      </c>
      <c r="D13" s="229" t="s">
        <v>430</v>
      </c>
      <c r="E13" s="581"/>
      <c r="F13" s="149">
        <v>0</v>
      </c>
      <c r="G13" s="39">
        <v>50</v>
      </c>
      <c r="H13" s="584"/>
      <c r="I13" s="277"/>
      <c r="J13" s="19"/>
      <c r="K13" s="479">
        <f>ROUND(F13/G13,3)</f>
        <v>0</v>
      </c>
      <c r="L13" s="471"/>
      <c r="M13" s="673"/>
      <c r="N13" s="607"/>
      <c r="O13" s="674"/>
      <c r="P13" s="674"/>
      <c r="Q13" s="635"/>
      <c r="R13" s="358"/>
      <c r="S13" s="589" t="s">
        <v>570</v>
      </c>
      <c r="T13" s="590"/>
      <c r="U13" s="590"/>
      <c r="V13" s="590"/>
      <c r="W13" s="590"/>
      <c r="X13" s="590"/>
      <c r="Y13" s="591"/>
      <c r="Z13" s="182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</row>
    <row r="14" spans="1:47" s="186" customFormat="1" ht="58.5" customHeight="1" thickBot="1" x14ac:dyDescent="0.3">
      <c r="A14" s="82"/>
      <c r="B14" s="583"/>
      <c r="C14" s="187" t="s">
        <v>72</v>
      </c>
      <c r="D14" s="229" t="s">
        <v>185</v>
      </c>
      <c r="E14" s="582"/>
      <c r="F14" s="149">
        <v>0</v>
      </c>
      <c r="G14" s="39">
        <v>50</v>
      </c>
      <c r="H14" s="585"/>
      <c r="I14" s="278"/>
      <c r="J14" s="20"/>
      <c r="K14" s="480">
        <f>ROUND(F14/G14,3)</f>
        <v>0</v>
      </c>
      <c r="L14" s="471"/>
      <c r="M14" s="673"/>
      <c r="N14" s="607"/>
      <c r="O14" s="674"/>
      <c r="P14" s="674"/>
      <c r="Q14" s="635"/>
      <c r="R14" s="358"/>
      <c r="S14" s="589" t="s">
        <v>571</v>
      </c>
      <c r="T14" s="590"/>
      <c r="U14" s="590"/>
      <c r="V14" s="590"/>
      <c r="W14" s="590"/>
      <c r="X14" s="590"/>
      <c r="Y14" s="591"/>
      <c r="Z14" s="182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</row>
    <row r="15" spans="1:47" s="186" customFormat="1" ht="18" customHeight="1" thickBot="1" x14ac:dyDescent="0.3">
      <c r="A15" s="82"/>
      <c r="B15" s="193" t="s">
        <v>52</v>
      </c>
      <c r="C15" s="592" t="s">
        <v>186</v>
      </c>
      <c r="D15" s="593"/>
      <c r="E15" s="146">
        <f>IF(SUM(F16:F19)&lt;AA15,0,IF(SUM(F16:F19)&gt;100,100,SUM(F16:F19)))</f>
        <v>0</v>
      </c>
      <c r="F15" s="219"/>
      <c r="G15" s="31">
        <f>SUM(G16:G19)</f>
        <v>100</v>
      </c>
      <c r="H15" s="35">
        <v>3</v>
      </c>
      <c r="I15" s="298">
        <f>E15*H15</f>
        <v>0</v>
      </c>
      <c r="J15" s="51">
        <f>G15*H15</f>
        <v>300</v>
      </c>
      <c r="K15" s="476">
        <f>ROUND(I15/J15,3)</f>
        <v>0</v>
      </c>
      <c r="L15" s="70">
        <f>J15/N$12*P$12</f>
        <v>1.6666666666666666E-2</v>
      </c>
      <c r="M15" s="673"/>
      <c r="N15" s="607"/>
      <c r="O15" s="674"/>
      <c r="P15" s="674"/>
      <c r="Q15" s="635"/>
      <c r="R15" s="358"/>
      <c r="S15" s="589"/>
      <c r="T15" s="590"/>
      <c r="U15" s="590"/>
      <c r="V15" s="590"/>
      <c r="W15" s="590"/>
      <c r="X15" s="590"/>
      <c r="Y15" s="591"/>
      <c r="Z15" s="182"/>
      <c r="AA15" s="191">
        <v>20</v>
      </c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</row>
    <row r="16" spans="1:47" s="186" customFormat="1" ht="18" customHeight="1" thickBot="1" x14ac:dyDescent="0.3">
      <c r="A16" s="82"/>
      <c r="B16" s="581"/>
      <c r="C16" s="187" t="s">
        <v>71</v>
      </c>
      <c r="D16" s="229" t="s">
        <v>459</v>
      </c>
      <c r="E16" s="581"/>
      <c r="F16" s="149">
        <v>0</v>
      </c>
      <c r="G16" s="39">
        <v>30</v>
      </c>
      <c r="H16" s="584"/>
      <c r="I16" s="277"/>
      <c r="J16" s="19"/>
      <c r="K16" s="479">
        <f>ROUND(F16/G16,3)</f>
        <v>0</v>
      </c>
      <c r="L16" s="471"/>
      <c r="M16" s="673"/>
      <c r="N16" s="607"/>
      <c r="O16" s="674"/>
      <c r="P16" s="674"/>
      <c r="Q16" s="635"/>
      <c r="R16" s="358"/>
      <c r="S16" s="589"/>
      <c r="T16" s="590"/>
      <c r="U16" s="590"/>
      <c r="V16" s="590"/>
      <c r="W16" s="590"/>
      <c r="X16" s="590"/>
      <c r="Y16" s="591"/>
      <c r="Z16" s="182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</row>
    <row r="17" spans="1:47" s="186" customFormat="1" ht="18" customHeight="1" thickBot="1" x14ac:dyDescent="0.3">
      <c r="A17" s="82"/>
      <c r="B17" s="582"/>
      <c r="C17" s="187" t="s">
        <v>72</v>
      </c>
      <c r="D17" s="229" t="s">
        <v>187</v>
      </c>
      <c r="E17" s="582"/>
      <c r="F17" s="149">
        <v>0</v>
      </c>
      <c r="G17" s="39">
        <v>30</v>
      </c>
      <c r="H17" s="585"/>
      <c r="I17" s="278"/>
      <c r="J17" s="24"/>
      <c r="K17" s="480">
        <f>ROUND(F17/G17,3)</f>
        <v>0</v>
      </c>
      <c r="L17" s="471"/>
      <c r="M17" s="673"/>
      <c r="N17" s="607"/>
      <c r="O17" s="674"/>
      <c r="P17" s="674"/>
      <c r="Q17" s="635"/>
      <c r="R17" s="358"/>
      <c r="S17" s="589"/>
      <c r="T17" s="590"/>
      <c r="U17" s="590"/>
      <c r="V17" s="590"/>
      <c r="W17" s="590"/>
      <c r="X17" s="590"/>
      <c r="Y17" s="591"/>
      <c r="Z17" s="182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</row>
    <row r="18" spans="1:47" s="186" customFormat="1" ht="18" customHeight="1" thickBot="1" x14ac:dyDescent="0.3">
      <c r="A18" s="82"/>
      <c r="B18" s="582"/>
      <c r="C18" s="187" t="s">
        <v>73</v>
      </c>
      <c r="D18" s="229" t="s">
        <v>188</v>
      </c>
      <c r="E18" s="582"/>
      <c r="F18" s="149">
        <v>0</v>
      </c>
      <c r="G18" s="39">
        <v>10</v>
      </c>
      <c r="H18" s="585"/>
      <c r="I18" s="278"/>
      <c r="J18" s="24"/>
      <c r="K18" s="480">
        <f>ROUND(F18/G18,3)</f>
        <v>0</v>
      </c>
      <c r="L18" s="471"/>
      <c r="M18" s="673"/>
      <c r="N18" s="607"/>
      <c r="O18" s="674"/>
      <c r="P18" s="674"/>
      <c r="Q18" s="635"/>
      <c r="R18" s="358"/>
      <c r="S18" s="589"/>
      <c r="T18" s="590"/>
      <c r="U18" s="590"/>
      <c r="V18" s="590"/>
      <c r="W18" s="590"/>
      <c r="X18" s="590"/>
      <c r="Y18" s="591"/>
      <c r="Z18" s="182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</row>
    <row r="19" spans="1:47" s="186" customFormat="1" ht="18" customHeight="1" thickBot="1" x14ac:dyDescent="0.3">
      <c r="A19" s="82"/>
      <c r="B19" s="583"/>
      <c r="C19" s="187" t="s">
        <v>74</v>
      </c>
      <c r="D19" s="229" t="s">
        <v>335</v>
      </c>
      <c r="E19" s="583"/>
      <c r="F19" s="149">
        <v>0</v>
      </c>
      <c r="G19" s="39">
        <v>30</v>
      </c>
      <c r="H19" s="586"/>
      <c r="I19" s="279"/>
      <c r="J19" s="20"/>
      <c r="K19" s="482">
        <f>ROUND(F19/G19,3)</f>
        <v>0</v>
      </c>
      <c r="L19" s="471"/>
      <c r="M19" s="673"/>
      <c r="N19" s="607"/>
      <c r="O19" s="674"/>
      <c r="P19" s="674"/>
      <c r="Q19" s="635"/>
      <c r="R19" s="358"/>
      <c r="S19" s="589"/>
      <c r="T19" s="590"/>
      <c r="U19" s="590"/>
      <c r="V19" s="590"/>
      <c r="W19" s="590"/>
      <c r="X19" s="590"/>
      <c r="Y19" s="591"/>
      <c r="Z19" s="182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</row>
    <row r="20" spans="1:47" s="186" customFormat="1" ht="29.25" customHeight="1" thickBot="1" x14ac:dyDescent="0.3">
      <c r="A20" s="82"/>
      <c r="B20" s="193" t="s">
        <v>53</v>
      </c>
      <c r="C20" s="592" t="s">
        <v>189</v>
      </c>
      <c r="D20" s="593"/>
      <c r="E20" s="146">
        <f>IF(SUM(F21:F30)&lt;AA20,0,IF(SUM(F21:F30)&gt;100,100,SUM(F21:F30)))</f>
        <v>0</v>
      </c>
      <c r="F20" s="219"/>
      <c r="G20" s="31">
        <f>SUM(G21:G30)</f>
        <v>100</v>
      </c>
      <c r="H20" s="35">
        <v>3</v>
      </c>
      <c r="I20" s="298">
        <f>E20*H20</f>
        <v>0</v>
      </c>
      <c r="J20" s="51">
        <f>G20*H20</f>
        <v>300</v>
      </c>
      <c r="K20" s="476">
        <f>ROUND(I20/J20,3)</f>
        <v>0</v>
      </c>
      <c r="L20" s="70">
        <f>J20/N$12*P$12</f>
        <v>1.6666666666666666E-2</v>
      </c>
      <c r="M20" s="673"/>
      <c r="N20" s="607"/>
      <c r="O20" s="674"/>
      <c r="P20" s="674"/>
      <c r="Q20" s="635"/>
      <c r="R20" s="358"/>
      <c r="S20" s="589"/>
      <c r="T20" s="590"/>
      <c r="U20" s="590"/>
      <c r="V20" s="590"/>
      <c r="W20" s="590"/>
      <c r="X20" s="590"/>
      <c r="Y20" s="591"/>
      <c r="Z20" s="182"/>
      <c r="AA20" s="191">
        <v>10</v>
      </c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</row>
    <row r="21" spans="1:47" s="186" customFormat="1" ht="80.25" customHeight="1" thickBot="1" x14ac:dyDescent="0.3">
      <c r="A21" s="82"/>
      <c r="B21" s="581"/>
      <c r="C21" s="187" t="s">
        <v>71</v>
      </c>
      <c r="D21" s="229" t="s">
        <v>190</v>
      </c>
      <c r="E21" s="581"/>
      <c r="F21" s="149">
        <v>0</v>
      </c>
      <c r="G21" s="39">
        <v>10</v>
      </c>
      <c r="H21" s="584"/>
      <c r="I21" s="277"/>
      <c r="J21" s="24"/>
      <c r="K21" s="479">
        <f t="shared" ref="K21" si="0">ROUND(F21/G21,3)</f>
        <v>0</v>
      </c>
      <c r="L21" s="471"/>
      <c r="M21" s="673"/>
      <c r="N21" s="607"/>
      <c r="O21" s="674"/>
      <c r="P21" s="674"/>
      <c r="Q21" s="635"/>
      <c r="R21" s="358"/>
      <c r="S21" s="589" t="s">
        <v>572</v>
      </c>
      <c r="T21" s="590"/>
      <c r="U21" s="590"/>
      <c r="V21" s="590"/>
      <c r="W21" s="590"/>
      <c r="X21" s="590"/>
      <c r="Y21" s="591"/>
      <c r="Z21" s="182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</row>
    <row r="22" spans="1:47" s="186" customFormat="1" ht="81.75" customHeight="1" thickBot="1" x14ac:dyDescent="0.3">
      <c r="A22" s="82"/>
      <c r="B22" s="582"/>
      <c r="C22" s="187" t="s">
        <v>72</v>
      </c>
      <c r="D22" s="229" t="s">
        <v>191</v>
      </c>
      <c r="E22" s="582"/>
      <c r="F22" s="149">
        <v>0</v>
      </c>
      <c r="G22" s="39">
        <v>10</v>
      </c>
      <c r="H22" s="585"/>
      <c r="I22" s="278"/>
      <c r="J22" s="24"/>
      <c r="K22" s="480"/>
      <c r="L22" s="471"/>
      <c r="M22" s="673"/>
      <c r="N22" s="607"/>
      <c r="O22" s="674"/>
      <c r="P22" s="674"/>
      <c r="Q22" s="635"/>
      <c r="R22" s="358"/>
      <c r="S22" s="589" t="s">
        <v>573</v>
      </c>
      <c r="T22" s="590"/>
      <c r="U22" s="590"/>
      <c r="V22" s="590"/>
      <c r="W22" s="590"/>
      <c r="X22" s="590"/>
      <c r="Y22" s="591"/>
      <c r="Z22" s="182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</row>
    <row r="23" spans="1:47" s="186" customFormat="1" ht="69.75" customHeight="1" thickBot="1" x14ac:dyDescent="0.3">
      <c r="A23" s="82"/>
      <c r="B23" s="582"/>
      <c r="C23" s="187" t="s">
        <v>73</v>
      </c>
      <c r="D23" s="229" t="s">
        <v>192</v>
      </c>
      <c r="E23" s="582"/>
      <c r="F23" s="149">
        <v>0</v>
      </c>
      <c r="G23" s="39">
        <v>10</v>
      </c>
      <c r="H23" s="585"/>
      <c r="I23" s="278"/>
      <c r="J23" s="24"/>
      <c r="K23" s="480"/>
      <c r="L23" s="471"/>
      <c r="M23" s="673"/>
      <c r="N23" s="607"/>
      <c r="O23" s="674"/>
      <c r="P23" s="674"/>
      <c r="Q23" s="635"/>
      <c r="R23" s="358"/>
      <c r="S23" s="589" t="s">
        <v>574</v>
      </c>
      <c r="T23" s="590"/>
      <c r="U23" s="590"/>
      <c r="V23" s="590"/>
      <c r="W23" s="590"/>
      <c r="X23" s="590"/>
      <c r="Y23" s="591"/>
      <c r="Z23" s="182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</row>
    <row r="24" spans="1:47" s="186" customFormat="1" ht="19.5" customHeight="1" thickBot="1" x14ac:dyDescent="0.3">
      <c r="A24" s="82"/>
      <c r="B24" s="582"/>
      <c r="C24" s="187" t="s">
        <v>74</v>
      </c>
      <c r="D24" s="229" t="s">
        <v>193</v>
      </c>
      <c r="E24" s="582"/>
      <c r="F24" s="149">
        <v>0</v>
      </c>
      <c r="G24" s="39">
        <v>10</v>
      </c>
      <c r="H24" s="585"/>
      <c r="I24" s="278"/>
      <c r="J24" s="24"/>
      <c r="K24" s="480"/>
      <c r="L24" s="471"/>
      <c r="M24" s="673"/>
      <c r="N24" s="607"/>
      <c r="O24" s="674"/>
      <c r="P24" s="674"/>
      <c r="Q24" s="635"/>
      <c r="R24" s="358"/>
      <c r="S24" s="589"/>
      <c r="T24" s="590"/>
      <c r="U24" s="590"/>
      <c r="V24" s="590"/>
      <c r="W24" s="590"/>
      <c r="X24" s="590"/>
      <c r="Y24" s="591"/>
      <c r="Z24" s="182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</row>
    <row r="25" spans="1:47" s="186" customFormat="1" ht="18.75" customHeight="1" thickBot="1" x14ac:dyDescent="0.3">
      <c r="A25" s="82"/>
      <c r="B25" s="582"/>
      <c r="C25" s="187" t="s">
        <v>75</v>
      </c>
      <c r="D25" s="229" t="s">
        <v>194</v>
      </c>
      <c r="E25" s="582"/>
      <c r="F25" s="149">
        <v>0</v>
      </c>
      <c r="G25" s="39">
        <v>10</v>
      </c>
      <c r="H25" s="585"/>
      <c r="I25" s="278"/>
      <c r="J25" s="24"/>
      <c r="K25" s="480"/>
      <c r="L25" s="471"/>
      <c r="M25" s="673"/>
      <c r="N25" s="607"/>
      <c r="O25" s="674"/>
      <c r="P25" s="674"/>
      <c r="Q25" s="635"/>
      <c r="R25" s="358"/>
      <c r="S25" s="589"/>
      <c r="T25" s="590"/>
      <c r="U25" s="590"/>
      <c r="V25" s="590"/>
      <c r="W25" s="590"/>
      <c r="X25" s="590"/>
      <c r="Y25" s="591"/>
      <c r="Z25" s="182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</row>
    <row r="26" spans="1:47" s="186" customFormat="1" ht="39" thickBot="1" x14ac:dyDescent="0.3">
      <c r="A26" s="82"/>
      <c r="B26" s="582"/>
      <c r="C26" s="187" t="s">
        <v>76</v>
      </c>
      <c r="D26" s="229" t="s">
        <v>331</v>
      </c>
      <c r="E26" s="582"/>
      <c r="F26" s="149">
        <v>0</v>
      </c>
      <c r="G26" s="39">
        <v>10</v>
      </c>
      <c r="H26" s="585"/>
      <c r="I26" s="278"/>
      <c r="J26" s="24"/>
      <c r="K26" s="480"/>
      <c r="L26" s="471"/>
      <c r="M26" s="673"/>
      <c r="N26" s="607"/>
      <c r="O26" s="674"/>
      <c r="P26" s="674"/>
      <c r="Q26" s="635"/>
      <c r="R26" s="358"/>
      <c r="S26" s="589"/>
      <c r="T26" s="590"/>
      <c r="U26" s="590"/>
      <c r="V26" s="590"/>
      <c r="W26" s="590"/>
      <c r="X26" s="590"/>
      <c r="Y26" s="591"/>
      <c r="Z26" s="182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</row>
    <row r="27" spans="1:47" s="186" customFormat="1" ht="26.25" thickBot="1" x14ac:dyDescent="0.3">
      <c r="A27" s="82"/>
      <c r="B27" s="582"/>
      <c r="C27" s="187" t="s">
        <v>77</v>
      </c>
      <c r="D27" s="229" t="s">
        <v>195</v>
      </c>
      <c r="E27" s="582"/>
      <c r="F27" s="149">
        <v>0</v>
      </c>
      <c r="G27" s="39">
        <v>10</v>
      </c>
      <c r="H27" s="585"/>
      <c r="I27" s="278"/>
      <c r="J27" s="24"/>
      <c r="K27" s="480"/>
      <c r="L27" s="471"/>
      <c r="M27" s="673"/>
      <c r="N27" s="607"/>
      <c r="O27" s="674"/>
      <c r="P27" s="674"/>
      <c r="Q27" s="635"/>
      <c r="R27" s="358"/>
      <c r="S27" s="589"/>
      <c r="T27" s="590"/>
      <c r="U27" s="590"/>
      <c r="V27" s="590"/>
      <c r="W27" s="590"/>
      <c r="X27" s="590"/>
      <c r="Y27" s="591"/>
      <c r="Z27" s="182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</row>
    <row r="28" spans="1:47" s="186" customFormat="1" ht="26.25" thickBot="1" x14ac:dyDescent="0.3">
      <c r="A28" s="82"/>
      <c r="B28" s="582"/>
      <c r="C28" s="187" t="s">
        <v>78</v>
      </c>
      <c r="D28" s="229" t="s">
        <v>196</v>
      </c>
      <c r="E28" s="582"/>
      <c r="F28" s="149">
        <v>0</v>
      </c>
      <c r="G28" s="39">
        <v>10</v>
      </c>
      <c r="H28" s="585"/>
      <c r="I28" s="278"/>
      <c r="J28" s="24"/>
      <c r="K28" s="480"/>
      <c r="L28" s="471"/>
      <c r="M28" s="673"/>
      <c r="N28" s="607"/>
      <c r="O28" s="674"/>
      <c r="P28" s="674"/>
      <c r="Q28" s="635"/>
      <c r="R28" s="358"/>
      <c r="S28" s="589"/>
      <c r="T28" s="590"/>
      <c r="U28" s="590"/>
      <c r="V28" s="590"/>
      <c r="W28" s="590"/>
      <c r="X28" s="590"/>
      <c r="Y28" s="591"/>
      <c r="Z28" s="182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</row>
    <row r="29" spans="1:47" s="186" customFormat="1" ht="26.25" thickBot="1" x14ac:dyDescent="0.3">
      <c r="A29" s="82"/>
      <c r="B29" s="582"/>
      <c r="C29" s="187" t="s">
        <v>95</v>
      </c>
      <c r="D29" s="229" t="s">
        <v>197</v>
      </c>
      <c r="E29" s="582"/>
      <c r="F29" s="149">
        <v>0</v>
      </c>
      <c r="G29" s="39">
        <v>10</v>
      </c>
      <c r="H29" s="585"/>
      <c r="I29" s="278"/>
      <c r="J29" s="24"/>
      <c r="K29" s="480"/>
      <c r="L29" s="471"/>
      <c r="M29" s="673"/>
      <c r="N29" s="607"/>
      <c r="O29" s="674"/>
      <c r="P29" s="674"/>
      <c r="Q29" s="635"/>
      <c r="R29" s="358"/>
      <c r="S29" s="589"/>
      <c r="T29" s="590"/>
      <c r="U29" s="590"/>
      <c r="V29" s="590"/>
      <c r="W29" s="590"/>
      <c r="X29" s="590"/>
      <c r="Y29" s="591"/>
      <c r="Z29" s="182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</row>
    <row r="30" spans="1:47" s="186" customFormat="1" ht="18" customHeight="1" thickBot="1" x14ac:dyDescent="0.3">
      <c r="A30" s="82"/>
      <c r="B30" s="583"/>
      <c r="C30" s="187" t="s">
        <v>420</v>
      </c>
      <c r="D30" s="229" t="s">
        <v>332</v>
      </c>
      <c r="E30" s="583"/>
      <c r="F30" s="149">
        <v>0</v>
      </c>
      <c r="G30" s="39">
        <v>10</v>
      </c>
      <c r="H30" s="586"/>
      <c r="I30" s="279"/>
      <c r="J30" s="20"/>
      <c r="K30" s="480">
        <f t="shared" ref="K30" si="1">ROUND(F30/G30,3)</f>
        <v>0</v>
      </c>
      <c r="L30" s="471"/>
      <c r="M30" s="673"/>
      <c r="N30" s="607"/>
      <c r="O30" s="674"/>
      <c r="P30" s="674"/>
      <c r="Q30" s="635"/>
      <c r="R30" s="358"/>
      <c r="S30" s="589"/>
      <c r="T30" s="590"/>
      <c r="U30" s="590"/>
      <c r="V30" s="590"/>
      <c r="W30" s="590"/>
      <c r="X30" s="590"/>
      <c r="Y30" s="591"/>
      <c r="Z30" s="182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</row>
    <row r="31" spans="1:47" s="186" customFormat="1" ht="30.75" customHeight="1" thickBot="1" x14ac:dyDescent="0.3">
      <c r="A31" s="82"/>
      <c r="B31" s="193" t="s">
        <v>54</v>
      </c>
      <c r="C31" s="592" t="s">
        <v>198</v>
      </c>
      <c r="D31" s="593"/>
      <c r="E31" s="146">
        <f>IF(SUM(F32:F33)&lt;AA31,0,IF(SUM(F32:F33)&gt;100,100,SUM(F32:F33)))</f>
        <v>0</v>
      </c>
      <c r="F31" s="219"/>
      <c r="G31" s="35">
        <v>100</v>
      </c>
      <c r="H31" s="35">
        <v>2</v>
      </c>
      <c r="I31" s="298">
        <f>E31*H31</f>
        <v>0</v>
      </c>
      <c r="J31" s="51">
        <f>G31*H31</f>
        <v>200</v>
      </c>
      <c r="K31" s="474">
        <f>ROUND(I31/J31,3)</f>
        <v>0</v>
      </c>
      <c r="L31" s="70">
        <f>J31/N$12*P$12</f>
        <v>1.1111111111111112E-2</v>
      </c>
      <c r="M31" s="673"/>
      <c r="N31" s="607"/>
      <c r="O31" s="674"/>
      <c r="P31" s="674"/>
      <c r="Q31" s="635"/>
      <c r="R31" s="358"/>
      <c r="S31" s="589"/>
      <c r="T31" s="590"/>
      <c r="U31" s="590"/>
      <c r="V31" s="590"/>
      <c r="W31" s="590"/>
      <c r="X31" s="590"/>
      <c r="Y31" s="591"/>
      <c r="Z31" s="182"/>
      <c r="AA31" s="191">
        <v>25</v>
      </c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</row>
    <row r="32" spans="1:47" s="186" customFormat="1" ht="26.25" thickBot="1" x14ac:dyDescent="0.3">
      <c r="A32" s="82"/>
      <c r="B32" s="581"/>
      <c r="C32" s="187" t="s">
        <v>71</v>
      </c>
      <c r="D32" s="229" t="s">
        <v>199</v>
      </c>
      <c r="E32" s="581"/>
      <c r="F32" s="149">
        <v>0</v>
      </c>
      <c r="G32" s="39">
        <v>50</v>
      </c>
      <c r="H32" s="584"/>
      <c r="I32" s="277"/>
      <c r="J32" s="19"/>
      <c r="K32" s="480">
        <f>ROUND(F32/G32,3)</f>
        <v>0</v>
      </c>
      <c r="L32" s="471"/>
      <c r="M32" s="673"/>
      <c r="N32" s="607"/>
      <c r="O32" s="674"/>
      <c r="P32" s="674"/>
      <c r="Q32" s="635"/>
      <c r="R32" s="358"/>
      <c r="S32" s="589"/>
      <c r="T32" s="590"/>
      <c r="U32" s="590"/>
      <c r="V32" s="590"/>
      <c r="W32" s="590"/>
      <c r="X32" s="590"/>
      <c r="Y32" s="591"/>
      <c r="Z32" s="182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</row>
    <row r="33" spans="1:47" s="186" customFormat="1" ht="26.25" thickBot="1" x14ac:dyDescent="0.3">
      <c r="A33" s="82"/>
      <c r="B33" s="583"/>
      <c r="C33" s="187" t="s">
        <v>72</v>
      </c>
      <c r="D33" s="229" t="s">
        <v>200</v>
      </c>
      <c r="E33" s="583"/>
      <c r="F33" s="149">
        <v>0</v>
      </c>
      <c r="G33" s="39">
        <v>50</v>
      </c>
      <c r="H33" s="586"/>
      <c r="I33" s="279"/>
      <c r="J33" s="20"/>
      <c r="K33" s="482">
        <f>ROUND(F33/G33,3)</f>
        <v>0</v>
      </c>
      <c r="L33" s="472"/>
      <c r="M33" s="673"/>
      <c r="N33" s="607"/>
      <c r="O33" s="674"/>
      <c r="P33" s="674"/>
      <c r="Q33" s="635"/>
      <c r="R33" s="358"/>
      <c r="S33" s="589"/>
      <c r="T33" s="590"/>
      <c r="U33" s="590"/>
      <c r="V33" s="590"/>
      <c r="W33" s="590"/>
      <c r="X33" s="590"/>
      <c r="Y33" s="591"/>
      <c r="Z33" s="182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</row>
    <row r="34" spans="1:47" s="186" customFormat="1" ht="18" customHeight="1" thickBot="1" x14ac:dyDescent="0.3">
      <c r="A34" s="82"/>
      <c r="B34" s="200" t="s">
        <v>55</v>
      </c>
      <c r="C34" s="592" t="s">
        <v>201</v>
      </c>
      <c r="D34" s="593"/>
      <c r="E34" s="146">
        <f>IF(SUM(F35:F36)&lt;AA34,0,IF(SUM(F35:F36)&gt;100,100,SUM(F35:F36)))</f>
        <v>0</v>
      </c>
      <c r="F34" s="219"/>
      <c r="G34" s="35">
        <v>100</v>
      </c>
      <c r="H34" s="35">
        <v>2</v>
      </c>
      <c r="I34" s="298">
        <f>E34*H34</f>
        <v>0</v>
      </c>
      <c r="J34" s="51">
        <f>G34*H34</f>
        <v>200</v>
      </c>
      <c r="K34" s="476">
        <f>ROUND(I34/J34,3)</f>
        <v>0</v>
      </c>
      <c r="L34" s="70">
        <f>J34/N$12*P$12</f>
        <v>1.1111111111111112E-2</v>
      </c>
      <c r="M34" s="673"/>
      <c r="N34" s="607"/>
      <c r="O34" s="674"/>
      <c r="P34" s="674"/>
      <c r="Q34" s="635"/>
      <c r="R34" s="358"/>
      <c r="S34" s="589"/>
      <c r="T34" s="590"/>
      <c r="U34" s="590"/>
      <c r="V34" s="590"/>
      <c r="W34" s="590"/>
      <c r="X34" s="590"/>
      <c r="Y34" s="591"/>
      <c r="Z34" s="182"/>
      <c r="AA34" s="191">
        <v>30</v>
      </c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5"/>
    </row>
    <row r="35" spans="1:47" s="186" customFormat="1" ht="43.5" customHeight="1" thickBot="1" x14ac:dyDescent="0.3">
      <c r="A35" s="82"/>
      <c r="B35" s="581"/>
      <c r="C35" s="187" t="s">
        <v>71</v>
      </c>
      <c r="D35" s="229" t="s">
        <v>202</v>
      </c>
      <c r="E35" s="581"/>
      <c r="F35" s="149">
        <v>0</v>
      </c>
      <c r="G35" s="39">
        <v>50</v>
      </c>
      <c r="H35" s="584"/>
      <c r="I35" s="277"/>
      <c r="J35" s="19"/>
      <c r="K35" s="479">
        <f>ROUND(F35/G35,3)</f>
        <v>0</v>
      </c>
      <c r="L35" s="471"/>
      <c r="M35" s="673"/>
      <c r="N35" s="607"/>
      <c r="O35" s="674"/>
      <c r="P35" s="674"/>
      <c r="Q35" s="635"/>
      <c r="R35" s="358"/>
      <c r="S35" s="589" t="s">
        <v>575</v>
      </c>
      <c r="T35" s="590"/>
      <c r="U35" s="590"/>
      <c r="V35" s="590"/>
      <c r="W35" s="590"/>
      <c r="X35" s="590"/>
      <c r="Y35" s="591"/>
      <c r="Z35" s="182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</row>
    <row r="36" spans="1:47" s="186" customFormat="1" ht="42" customHeight="1" thickBot="1" x14ac:dyDescent="0.3">
      <c r="A36" s="82"/>
      <c r="B36" s="583"/>
      <c r="C36" s="187" t="s">
        <v>72</v>
      </c>
      <c r="D36" s="229" t="s">
        <v>203</v>
      </c>
      <c r="E36" s="583"/>
      <c r="F36" s="149">
        <v>0</v>
      </c>
      <c r="G36" s="39">
        <v>50</v>
      </c>
      <c r="H36" s="585"/>
      <c r="I36" s="278"/>
      <c r="J36" s="20"/>
      <c r="K36" s="480">
        <f>ROUND(F36/G36,3)</f>
        <v>0</v>
      </c>
      <c r="L36" s="471"/>
      <c r="M36" s="673"/>
      <c r="N36" s="607"/>
      <c r="O36" s="674"/>
      <c r="P36" s="674"/>
      <c r="Q36" s="635"/>
      <c r="R36" s="358"/>
      <c r="S36" s="589" t="s">
        <v>576</v>
      </c>
      <c r="T36" s="590"/>
      <c r="U36" s="590"/>
      <c r="V36" s="590"/>
      <c r="W36" s="590"/>
      <c r="X36" s="590"/>
      <c r="Y36" s="591"/>
      <c r="Z36" s="182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</row>
    <row r="37" spans="1:47" s="186" customFormat="1" ht="18" customHeight="1" thickBot="1" x14ac:dyDescent="0.3">
      <c r="A37" s="82"/>
      <c r="B37" s="193" t="s">
        <v>56</v>
      </c>
      <c r="C37" s="592" t="s">
        <v>204</v>
      </c>
      <c r="D37" s="593"/>
      <c r="E37" s="146">
        <f>IF(SUM(F38:F44)&lt;AA37,0,IF(SUM(F38:F44)&gt;100,100,SUM(F38:F44)))</f>
        <v>0</v>
      </c>
      <c r="F37" s="219"/>
      <c r="G37" s="35">
        <v>100</v>
      </c>
      <c r="H37" s="35">
        <v>2</v>
      </c>
      <c r="I37" s="298">
        <f>E37*H37</f>
        <v>0</v>
      </c>
      <c r="J37" s="51">
        <f>G37*H37</f>
        <v>200</v>
      </c>
      <c r="K37" s="476">
        <f>ROUND(I37/J37,3)</f>
        <v>0</v>
      </c>
      <c r="L37" s="70">
        <f>J37/N$12*P$12</f>
        <v>1.1111111111111112E-2</v>
      </c>
      <c r="M37" s="673"/>
      <c r="N37" s="607"/>
      <c r="O37" s="674"/>
      <c r="P37" s="674"/>
      <c r="Q37" s="635"/>
      <c r="R37" s="358"/>
      <c r="S37" s="589"/>
      <c r="T37" s="590"/>
      <c r="U37" s="590"/>
      <c r="V37" s="590"/>
      <c r="W37" s="590"/>
      <c r="X37" s="590"/>
      <c r="Y37" s="591"/>
      <c r="Z37" s="182"/>
      <c r="AA37" s="191">
        <v>25</v>
      </c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</row>
    <row r="38" spans="1:47" s="186" customFormat="1" ht="26.25" thickBot="1" x14ac:dyDescent="0.3">
      <c r="A38" s="82"/>
      <c r="B38" s="581"/>
      <c r="C38" s="187" t="s">
        <v>71</v>
      </c>
      <c r="D38" s="229" t="s">
        <v>205</v>
      </c>
      <c r="E38" s="581"/>
      <c r="F38" s="149">
        <v>0</v>
      </c>
      <c r="G38" s="39">
        <v>15</v>
      </c>
      <c r="H38" s="584"/>
      <c r="I38" s="277"/>
      <c r="J38" s="19"/>
      <c r="K38" s="479">
        <f t="shared" ref="K38:K44" si="2">ROUND(F38/G38,3)</f>
        <v>0</v>
      </c>
      <c r="L38" s="471"/>
      <c r="M38" s="673"/>
      <c r="N38" s="607"/>
      <c r="O38" s="674"/>
      <c r="P38" s="674"/>
      <c r="Q38" s="635"/>
      <c r="R38" s="358"/>
      <c r="S38" s="589"/>
      <c r="T38" s="590"/>
      <c r="U38" s="590"/>
      <c r="V38" s="590"/>
      <c r="W38" s="590"/>
      <c r="X38" s="590"/>
      <c r="Y38" s="591"/>
      <c r="Z38" s="182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</row>
    <row r="39" spans="1:47" s="186" customFormat="1" ht="19.5" customHeight="1" thickBot="1" x14ac:dyDescent="0.3">
      <c r="A39" s="82"/>
      <c r="B39" s="582"/>
      <c r="C39" s="187" t="s">
        <v>72</v>
      </c>
      <c r="D39" s="229" t="s">
        <v>206</v>
      </c>
      <c r="E39" s="582"/>
      <c r="F39" s="149">
        <v>0</v>
      </c>
      <c r="G39" s="39">
        <v>15</v>
      </c>
      <c r="H39" s="585"/>
      <c r="I39" s="278"/>
      <c r="J39" s="24"/>
      <c r="K39" s="480">
        <f t="shared" si="2"/>
        <v>0</v>
      </c>
      <c r="L39" s="471"/>
      <c r="M39" s="673"/>
      <c r="N39" s="607"/>
      <c r="O39" s="674"/>
      <c r="P39" s="674"/>
      <c r="Q39" s="635"/>
      <c r="R39" s="358"/>
      <c r="S39" s="589"/>
      <c r="T39" s="590"/>
      <c r="U39" s="590"/>
      <c r="V39" s="590"/>
      <c r="W39" s="590"/>
      <c r="X39" s="590"/>
      <c r="Y39" s="591"/>
      <c r="Z39" s="182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</row>
    <row r="40" spans="1:47" s="186" customFormat="1" ht="18" customHeight="1" thickBot="1" x14ac:dyDescent="0.3">
      <c r="A40" s="82"/>
      <c r="B40" s="582"/>
      <c r="C40" s="187" t="s">
        <v>73</v>
      </c>
      <c r="D40" s="229" t="s">
        <v>207</v>
      </c>
      <c r="E40" s="582"/>
      <c r="F40" s="149">
        <v>0</v>
      </c>
      <c r="G40" s="39">
        <v>15</v>
      </c>
      <c r="H40" s="585"/>
      <c r="I40" s="278"/>
      <c r="J40" s="24"/>
      <c r="K40" s="480">
        <f t="shared" si="2"/>
        <v>0</v>
      </c>
      <c r="L40" s="471"/>
      <c r="M40" s="673"/>
      <c r="N40" s="607"/>
      <c r="O40" s="674"/>
      <c r="P40" s="674"/>
      <c r="Q40" s="635"/>
      <c r="R40" s="358"/>
      <c r="S40" s="589"/>
      <c r="T40" s="590"/>
      <c r="U40" s="590"/>
      <c r="V40" s="590"/>
      <c r="W40" s="590"/>
      <c r="X40" s="590"/>
      <c r="Y40" s="591"/>
      <c r="Z40" s="182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</row>
    <row r="41" spans="1:47" s="186" customFormat="1" ht="26.25" thickBot="1" x14ac:dyDescent="0.3">
      <c r="A41" s="82"/>
      <c r="B41" s="582"/>
      <c r="C41" s="187" t="s">
        <v>74</v>
      </c>
      <c r="D41" s="229" t="s">
        <v>208</v>
      </c>
      <c r="E41" s="582"/>
      <c r="F41" s="149">
        <v>0</v>
      </c>
      <c r="G41" s="39">
        <v>15</v>
      </c>
      <c r="H41" s="585"/>
      <c r="I41" s="278"/>
      <c r="J41" s="24"/>
      <c r="K41" s="480">
        <f t="shared" si="2"/>
        <v>0</v>
      </c>
      <c r="L41" s="471"/>
      <c r="M41" s="673"/>
      <c r="N41" s="607"/>
      <c r="O41" s="674"/>
      <c r="P41" s="674"/>
      <c r="Q41" s="635"/>
      <c r="R41" s="358"/>
      <c r="S41" s="589"/>
      <c r="T41" s="590"/>
      <c r="U41" s="590"/>
      <c r="V41" s="590"/>
      <c r="W41" s="590"/>
      <c r="X41" s="590"/>
      <c r="Y41" s="591"/>
      <c r="Z41" s="182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</row>
    <row r="42" spans="1:47" s="186" customFormat="1" ht="18" customHeight="1" thickBot="1" x14ac:dyDescent="0.3">
      <c r="A42" s="82"/>
      <c r="B42" s="582"/>
      <c r="C42" s="187" t="s">
        <v>75</v>
      </c>
      <c r="D42" s="229" t="s">
        <v>209</v>
      </c>
      <c r="E42" s="582"/>
      <c r="F42" s="149">
        <v>0</v>
      </c>
      <c r="G42" s="39">
        <v>15</v>
      </c>
      <c r="H42" s="585"/>
      <c r="I42" s="278"/>
      <c r="J42" s="24"/>
      <c r="K42" s="480">
        <f t="shared" si="2"/>
        <v>0</v>
      </c>
      <c r="L42" s="471"/>
      <c r="M42" s="673"/>
      <c r="N42" s="607"/>
      <c r="O42" s="674"/>
      <c r="P42" s="674"/>
      <c r="Q42" s="635"/>
      <c r="R42" s="358"/>
      <c r="S42" s="589"/>
      <c r="T42" s="590"/>
      <c r="U42" s="590"/>
      <c r="V42" s="590"/>
      <c r="W42" s="590"/>
      <c r="X42" s="590"/>
      <c r="Y42" s="591"/>
      <c r="Z42" s="182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</row>
    <row r="43" spans="1:47" s="186" customFormat="1" ht="18" customHeight="1" thickBot="1" x14ac:dyDescent="0.3">
      <c r="A43" s="82"/>
      <c r="B43" s="582"/>
      <c r="C43" s="187" t="s">
        <v>76</v>
      </c>
      <c r="D43" s="229" t="s">
        <v>210</v>
      </c>
      <c r="E43" s="582"/>
      <c r="F43" s="149">
        <v>0</v>
      </c>
      <c r="G43" s="39">
        <v>15</v>
      </c>
      <c r="H43" s="585"/>
      <c r="I43" s="278"/>
      <c r="J43" s="24"/>
      <c r="K43" s="480">
        <f t="shared" si="2"/>
        <v>0</v>
      </c>
      <c r="L43" s="471"/>
      <c r="M43" s="673"/>
      <c r="N43" s="607"/>
      <c r="O43" s="674"/>
      <c r="P43" s="674"/>
      <c r="Q43" s="635"/>
      <c r="R43" s="358"/>
      <c r="S43" s="589"/>
      <c r="T43" s="590"/>
      <c r="U43" s="590"/>
      <c r="V43" s="590"/>
      <c r="W43" s="590"/>
      <c r="X43" s="590"/>
      <c r="Y43" s="591"/>
      <c r="Z43" s="182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</row>
    <row r="44" spans="1:47" s="186" customFormat="1" ht="18" customHeight="1" thickBot="1" x14ac:dyDescent="0.3">
      <c r="A44" s="82"/>
      <c r="B44" s="583"/>
      <c r="C44" s="187" t="s">
        <v>431</v>
      </c>
      <c r="D44" s="229" t="s">
        <v>432</v>
      </c>
      <c r="E44" s="583"/>
      <c r="F44" s="149">
        <v>0</v>
      </c>
      <c r="G44" s="39">
        <v>10</v>
      </c>
      <c r="H44" s="586"/>
      <c r="I44" s="279"/>
      <c r="J44" s="20"/>
      <c r="K44" s="482">
        <f t="shared" si="2"/>
        <v>0</v>
      </c>
      <c r="L44" s="472"/>
      <c r="M44" s="673"/>
      <c r="N44" s="607"/>
      <c r="O44" s="674"/>
      <c r="P44" s="674"/>
      <c r="Q44" s="635"/>
      <c r="R44" s="358"/>
      <c r="S44" s="589"/>
      <c r="T44" s="590"/>
      <c r="U44" s="590"/>
      <c r="V44" s="590"/>
      <c r="W44" s="590"/>
      <c r="X44" s="590"/>
      <c r="Y44" s="591"/>
      <c r="Z44" s="182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</row>
    <row r="45" spans="1:47" s="186" customFormat="1" ht="18" customHeight="1" thickBot="1" x14ac:dyDescent="0.3">
      <c r="A45" s="82"/>
      <c r="B45" s="193" t="s">
        <v>57</v>
      </c>
      <c r="C45" s="592" t="s">
        <v>211</v>
      </c>
      <c r="D45" s="593"/>
      <c r="E45" s="146">
        <f>IF(SUM(F46:F48)&lt;AA45,0,IF(SUM(F46:F48)&gt;100,100,SUM(F46:F48)))</f>
        <v>0</v>
      </c>
      <c r="F45" s="219"/>
      <c r="G45" s="31">
        <v>100</v>
      </c>
      <c r="H45" s="35">
        <v>3</v>
      </c>
      <c r="I45" s="298">
        <f>E45*H45</f>
        <v>0</v>
      </c>
      <c r="J45" s="51">
        <f>G45*H45</f>
        <v>300</v>
      </c>
      <c r="K45" s="476">
        <f>ROUND(I45/J45,3)</f>
        <v>0</v>
      </c>
      <c r="L45" s="75">
        <f>J45/N$12*P$12</f>
        <v>1.6666666666666666E-2</v>
      </c>
      <c r="M45" s="673"/>
      <c r="N45" s="607"/>
      <c r="O45" s="674"/>
      <c r="P45" s="674"/>
      <c r="Q45" s="635"/>
      <c r="R45" s="358"/>
      <c r="S45" s="589"/>
      <c r="T45" s="590"/>
      <c r="U45" s="590"/>
      <c r="V45" s="590"/>
      <c r="W45" s="590"/>
      <c r="X45" s="590"/>
      <c r="Y45" s="591"/>
      <c r="Z45" s="182"/>
      <c r="AA45" s="191">
        <v>25</v>
      </c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</row>
    <row r="46" spans="1:47" s="186" customFormat="1" ht="43.5" customHeight="1" thickBot="1" x14ac:dyDescent="0.3">
      <c r="A46" s="82"/>
      <c r="B46" s="581"/>
      <c r="C46" s="187" t="s">
        <v>71</v>
      </c>
      <c r="D46" s="229" t="s">
        <v>212</v>
      </c>
      <c r="E46" s="581"/>
      <c r="F46" s="149">
        <v>0</v>
      </c>
      <c r="G46" s="39">
        <v>50</v>
      </c>
      <c r="H46" s="584"/>
      <c r="I46" s="277"/>
      <c r="J46" s="19"/>
      <c r="K46" s="479">
        <f t="shared" ref="K46:K48" si="3">ROUND(F46/G46,3)</f>
        <v>0</v>
      </c>
      <c r="L46" s="471"/>
      <c r="M46" s="673"/>
      <c r="N46" s="607"/>
      <c r="O46" s="674"/>
      <c r="P46" s="674"/>
      <c r="Q46" s="635"/>
      <c r="R46" s="358"/>
      <c r="S46" s="589" t="s">
        <v>577</v>
      </c>
      <c r="T46" s="590"/>
      <c r="U46" s="590"/>
      <c r="V46" s="590"/>
      <c r="W46" s="590"/>
      <c r="X46" s="590"/>
      <c r="Y46" s="591"/>
      <c r="Z46" s="182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</row>
    <row r="47" spans="1:47" s="186" customFormat="1" ht="44.25" customHeight="1" thickBot="1" x14ac:dyDescent="0.3">
      <c r="A47" s="82"/>
      <c r="B47" s="582"/>
      <c r="C47" s="187" t="s">
        <v>87</v>
      </c>
      <c r="D47" s="229" t="s">
        <v>213</v>
      </c>
      <c r="E47" s="582"/>
      <c r="F47" s="149">
        <v>0</v>
      </c>
      <c r="G47" s="39">
        <v>30</v>
      </c>
      <c r="H47" s="585"/>
      <c r="I47" s="278"/>
      <c r="J47" s="24"/>
      <c r="K47" s="480">
        <f t="shared" si="3"/>
        <v>0</v>
      </c>
      <c r="L47" s="471"/>
      <c r="M47" s="673"/>
      <c r="N47" s="607"/>
      <c r="O47" s="674"/>
      <c r="P47" s="674"/>
      <c r="Q47" s="635"/>
      <c r="R47" s="358"/>
      <c r="S47" s="589" t="s">
        <v>578</v>
      </c>
      <c r="T47" s="590"/>
      <c r="U47" s="590"/>
      <c r="V47" s="590"/>
      <c r="W47" s="590"/>
      <c r="X47" s="590"/>
      <c r="Y47" s="591"/>
      <c r="Z47" s="182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</row>
    <row r="48" spans="1:47" s="186" customFormat="1" ht="20.25" customHeight="1" thickBot="1" x14ac:dyDescent="0.3">
      <c r="A48" s="82"/>
      <c r="B48" s="582"/>
      <c r="C48" s="187" t="s">
        <v>88</v>
      </c>
      <c r="D48" s="229" t="s">
        <v>433</v>
      </c>
      <c r="E48" s="582"/>
      <c r="F48" s="149">
        <v>0</v>
      </c>
      <c r="G48" s="39">
        <v>20</v>
      </c>
      <c r="H48" s="585"/>
      <c r="I48" s="278"/>
      <c r="J48" s="24"/>
      <c r="K48" s="480">
        <f t="shared" si="3"/>
        <v>0</v>
      </c>
      <c r="L48" s="471"/>
      <c r="M48" s="673"/>
      <c r="N48" s="607"/>
      <c r="O48" s="674"/>
      <c r="P48" s="674"/>
      <c r="Q48" s="635"/>
      <c r="R48" s="358"/>
      <c r="S48" s="589"/>
      <c r="T48" s="590"/>
      <c r="U48" s="590"/>
      <c r="V48" s="590"/>
      <c r="W48" s="590"/>
      <c r="X48" s="590"/>
      <c r="Y48" s="591"/>
      <c r="Z48" s="182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</row>
    <row r="49" spans="1:47" s="186" customFormat="1" ht="18" customHeight="1" thickBot="1" x14ac:dyDescent="0.3">
      <c r="A49" s="179"/>
      <c r="B49" s="180" t="s">
        <v>25</v>
      </c>
      <c r="C49" s="620" t="s">
        <v>103</v>
      </c>
      <c r="D49" s="621"/>
      <c r="E49" s="225">
        <f>IF(0.4*F50+0.15*F51+0.15*F52+0.15*F53+0.15*F54&lt;AA49,0,IF((0.4*F50+0.15*F51+0.15*F52+0.15*F53+0.15*F54)&gt;100,100,(0.4*F50+0.15*F51+0.15*F52+0.15*F53+0.15*F54)))</f>
        <v>100</v>
      </c>
      <c r="F49" s="536"/>
      <c r="G49" s="32">
        <v>100</v>
      </c>
      <c r="H49" s="32">
        <v>7</v>
      </c>
      <c r="I49" s="276">
        <f>E49*H49</f>
        <v>700</v>
      </c>
      <c r="J49" s="52">
        <f>G49*H49</f>
        <v>700</v>
      </c>
      <c r="K49" s="477">
        <f>ROUND(I49/J49,3)</f>
        <v>1</v>
      </c>
      <c r="L49" s="74">
        <f>J49/N$49*P$49</f>
        <v>7.8750000000000001E-2</v>
      </c>
      <c r="M49" s="600">
        <f>SUM(I49:I65)</f>
        <v>1200</v>
      </c>
      <c r="N49" s="603">
        <f>SUM(J49:J65)</f>
        <v>2000</v>
      </c>
      <c r="O49" s="612">
        <f>SUM(M49/N49)</f>
        <v>0.6</v>
      </c>
      <c r="P49" s="612">
        <v>0.22500000000000001</v>
      </c>
      <c r="Q49" s="635"/>
      <c r="R49" s="181"/>
      <c r="S49" s="589"/>
      <c r="T49" s="590"/>
      <c r="U49" s="590"/>
      <c r="V49" s="590"/>
      <c r="W49" s="590"/>
      <c r="X49" s="590"/>
      <c r="Y49" s="591"/>
      <c r="Z49" s="182"/>
      <c r="AA49" s="462">
        <v>10</v>
      </c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</row>
    <row r="50" spans="1:47" s="186" customFormat="1" ht="18" customHeight="1" x14ac:dyDescent="0.25">
      <c r="A50" s="179"/>
      <c r="B50" s="581"/>
      <c r="C50" s="187" t="s">
        <v>71</v>
      </c>
      <c r="D50" s="229" t="s">
        <v>104</v>
      </c>
      <c r="E50" s="581"/>
      <c r="F50" s="146">
        <f>'ENV1.1-ENV2.1'!B15</f>
        <v>100</v>
      </c>
      <c r="G50" s="39">
        <v>100</v>
      </c>
      <c r="H50" s="584"/>
      <c r="I50" s="277"/>
      <c r="J50" s="19"/>
      <c r="K50" s="479">
        <f>ROUND(F50/G50,3)</f>
        <v>1</v>
      </c>
      <c r="L50" s="471"/>
      <c r="M50" s="601"/>
      <c r="N50" s="604"/>
      <c r="O50" s="613"/>
      <c r="P50" s="613"/>
      <c r="Q50" s="635"/>
      <c r="R50" s="188"/>
      <c r="S50" s="625" t="s">
        <v>556</v>
      </c>
      <c r="T50" s="626"/>
      <c r="U50" s="626"/>
      <c r="V50" s="626"/>
      <c r="W50" s="626"/>
      <c r="X50" s="626"/>
      <c r="Y50" s="627"/>
      <c r="Z50" s="182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</row>
    <row r="51" spans="1:47" s="186" customFormat="1" ht="18" customHeight="1" x14ac:dyDescent="0.25">
      <c r="A51" s="179"/>
      <c r="B51" s="582"/>
      <c r="C51" s="187" t="s">
        <v>72</v>
      </c>
      <c r="D51" s="229" t="s">
        <v>105</v>
      </c>
      <c r="E51" s="582"/>
      <c r="F51" s="146">
        <f>'ENV1.1-ENV2.1'!C15</f>
        <v>100</v>
      </c>
      <c r="G51" s="39">
        <v>100</v>
      </c>
      <c r="H51" s="585"/>
      <c r="I51" s="278"/>
      <c r="J51" s="24"/>
      <c r="K51" s="480">
        <f>ROUND(F51/G51,3)</f>
        <v>1</v>
      </c>
      <c r="L51" s="471"/>
      <c r="M51" s="601"/>
      <c r="N51" s="604"/>
      <c r="O51" s="613"/>
      <c r="P51" s="613"/>
      <c r="Q51" s="635"/>
      <c r="R51" s="188"/>
      <c r="S51" s="628"/>
      <c r="T51" s="629"/>
      <c r="U51" s="629"/>
      <c r="V51" s="629"/>
      <c r="W51" s="629"/>
      <c r="X51" s="629"/>
      <c r="Y51" s="630"/>
      <c r="Z51" s="182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</row>
    <row r="52" spans="1:47" s="186" customFormat="1" ht="18" customHeight="1" x14ac:dyDescent="0.25">
      <c r="A52" s="179"/>
      <c r="B52" s="582"/>
      <c r="C52" s="187" t="s">
        <v>73</v>
      </c>
      <c r="D52" s="229" t="s">
        <v>106</v>
      </c>
      <c r="E52" s="582"/>
      <c r="F52" s="146">
        <f>'ENV1.1-ENV2.1'!D15</f>
        <v>100</v>
      </c>
      <c r="G52" s="39">
        <v>100</v>
      </c>
      <c r="H52" s="585"/>
      <c r="I52" s="278"/>
      <c r="J52" s="24"/>
      <c r="K52" s="480">
        <f>ROUND(F52/G52,3)</f>
        <v>1</v>
      </c>
      <c r="L52" s="471"/>
      <c r="M52" s="601"/>
      <c r="N52" s="604"/>
      <c r="O52" s="613"/>
      <c r="P52" s="613"/>
      <c r="Q52" s="635"/>
      <c r="R52" s="188"/>
      <c r="S52" s="628"/>
      <c r="T52" s="629"/>
      <c r="U52" s="629"/>
      <c r="V52" s="629"/>
      <c r="W52" s="629"/>
      <c r="X52" s="629"/>
      <c r="Y52" s="630"/>
      <c r="Z52" s="182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</row>
    <row r="53" spans="1:47" s="186" customFormat="1" ht="18" customHeight="1" x14ac:dyDescent="0.25">
      <c r="A53" s="179"/>
      <c r="B53" s="582"/>
      <c r="C53" s="187" t="s">
        <v>74</v>
      </c>
      <c r="D53" s="229" t="s">
        <v>107</v>
      </c>
      <c r="E53" s="582"/>
      <c r="F53" s="146">
        <f>'ENV1.1-ENV2.1'!E15</f>
        <v>100</v>
      </c>
      <c r="G53" s="39">
        <v>100</v>
      </c>
      <c r="H53" s="585"/>
      <c r="I53" s="278"/>
      <c r="J53" s="24"/>
      <c r="K53" s="480">
        <f>ROUND(F53/G53,3)</f>
        <v>1</v>
      </c>
      <c r="L53" s="471"/>
      <c r="M53" s="601"/>
      <c r="N53" s="604"/>
      <c r="O53" s="613"/>
      <c r="P53" s="613"/>
      <c r="Q53" s="635"/>
      <c r="R53" s="188"/>
      <c r="S53" s="628"/>
      <c r="T53" s="629"/>
      <c r="U53" s="629"/>
      <c r="V53" s="629"/>
      <c r="W53" s="629"/>
      <c r="X53" s="629"/>
      <c r="Y53" s="630"/>
      <c r="Z53" s="182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</row>
    <row r="54" spans="1:47" s="186" customFormat="1" ht="18" customHeight="1" x14ac:dyDescent="0.25">
      <c r="A54" s="179"/>
      <c r="B54" s="583"/>
      <c r="C54" s="187" t="s">
        <v>75</v>
      </c>
      <c r="D54" s="229" t="s">
        <v>108</v>
      </c>
      <c r="E54" s="583"/>
      <c r="F54" s="146">
        <f>'ENV1.1-ENV2.1'!F15</f>
        <v>100</v>
      </c>
      <c r="G54" s="39">
        <v>100</v>
      </c>
      <c r="H54" s="586"/>
      <c r="I54" s="279"/>
      <c r="J54" s="20"/>
      <c r="K54" s="482">
        <f>ROUND(F54/G54,3)</f>
        <v>1</v>
      </c>
      <c r="L54" s="471"/>
      <c r="M54" s="601"/>
      <c r="N54" s="604"/>
      <c r="O54" s="613"/>
      <c r="P54" s="613"/>
      <c r="Q54" s="635"/>
      <c r="R54" s="188"/>
      <c r="S54" s="631"/>
      <c r="T54" s="632"/>
      <c r="U54" s="632"/>
      <c r="V54" s="632"/>
      <c r="W54" s="632"/>
      <c r="X54" s="632"/>
      <c r="Y54" s="633"/>
      <c r="Z54" s="182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</row>
    <row r="55" spans="1:47" s="186" customFormat="1" ht="18" customHeight="1" thickBot="1" x14ac:dyDescent="0.3">
      <c r="A55" s="179"/>
      <c r="B55" s="200" t="s">
        <v>26</v>
      </c>
      <c r="C55" s="592" t="s">
        <v>109</v>
      </c>
      <c r="D55" s="593"/>
      <c r="E55" s="220">
        <v>0</v>
      </c>
      <c r="F55" s="44"/>
      <c r="G55" s="31">
        <v>100</v>
      </c>
      <c r="H55" s="35">
        <v>3</v>
      </c>
      <c r="I55" s="298">
        <f>E55*H55</f>
        <v>0</v>
      </c>
      <c r="J55" s="51">
        <f>G55*H55</f>
        <v>300</v>
      </c>
      <c r="K55" s="476">
        <f t="shared" ref="K55:K60" si="4">ROUND(I55/J55,3)</f>
        <v>0</v>
      </c>
      <c r="L55" s="70">
        <f>J55/N$49*P$49</f>
        <v>3.3750000000000002E-2</v>
      </c>
      <c r="M55" s="601"/>
      <c r="N55" s="604"/>
      <c r="O55" s="613"/>
      <c r="P55" s="613"/>
      <c r="Q55" s="635"/>
      <c r="R55" s="188"/>
      <c r="S55" s="589"/>
      <c r="T55" s="590"/>
      <c r="U55" s="590"/>
      <c r="V55" s="590"/>
      <c r="W55" s="590"/>
      <c r="X55" s="590"/>
      <c r="Y55" s="591"/>
      <c r="Z55" s="182"/>
      <c r="AA55" s="462">
        <v>10</v>
      </c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</row>
    <row r="56" spans="1:47" s="186" customFormat="1" ht="18" customHeight="1" thickBot="1" x14ac:dyDescent="0.3">
      <c r="A56" s="179"/>
      <c r="B56" s="200" t="s">
        <v>27</v>
      </c>
      <c r="C56" s="592" t="s">
        <v>221</v>
      </c>
      <c r="D56" s="593"/>
      <c r="E56" s="146">
        <f>IF(SUM(F57:F59)&lt;AA56,0,IF(SUM(F57:F59)&gt;100,100,SUM(F57:F59)))</f>
        <v>0</v>
      </c>
      <c r="F56" s="44"/>
      <c r="G56" s="31">
        <v>100</v>
      </c>
      <c r="H56" s="35">
        <v>1</v>
      </c>
      <c r="I56" s="298">
        <f>E56*H56</f>
        <v>0</v>
      </c>
      <c r="J56" s="51">
        <f>G56*H56</f>
        <v>100</v>
      </c>
      <c r="K56" s="476">
        <f t="shared" si="4"/>
        <v>0</v>
      </c>
      <c r="L56" s="70">
        <f>J56/N$49*P$49</f>
        <v>1.1250000000000001E-2</v>
      </c>
      <c r="M56" s="601"/>
      <c r="N56" s="604"/>
      <c r="O56" s="613"/>
      <c r="P56" s="613"/>
      <c r="Q56" s="635"/>
      <c r="R56" s="188"/>
      <c r="S56" s="589"/>
      <c r="T56" s="590"/>
      <c r="U56" s="590"/>
      <c r="V56" s="590"/>
      <c r="W56" s="590"/>
      <c r="X56" s="590"/>
      <c r="Y56" s="591"/>
      <c r="Z56" s="182"/>
      <c r="AA56" s="191">
        <v>10</v>
      </c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</row>
    <row r="57" spans="1:47" s="186" customFormat="1" ht="18" customHeight="1" x14ac:dyDescent="0.25">
      <c r="A57" s="179"/>
      <c r="B57" s="581"/>
      <c r="C57" s="187" t="s">
        <v>71</v>
      </c>
      <c r="D57" s="229" t="s">
        <v>110</v>
      </c>
      <c r="E57" s="581"/>
      <c r="F57" s="149">
        <v>0</v>
      </c>
      <c r="G57" s="39">
        <v>45</v>
      </c>
      <c r="H57" s="584"/>
      <c r="I57" s="281"/>
      <c r="J57" s="71"/>
      <c r="K57" s="479">
        <f>ROUND(F57/G57,3)</f>
        <v>0</v>
      </c>
      <c r="L57" s="471"/>
      <c r="M57" s="601"/>
      <c r="N57" s="604"/>
      <c r="O57" s="613"/>
      <c r="P57" s="613"/>
      <c r="Q57" s="635"/>
      <c r="R57" s="188"/>
      <c r="S57" s="589"/>
      <c r="T57" s="590"/>
      <c r="U57" s="590"/>
      <c r="V57" s="590"/>
      <c r="W57" s="590"/>
      <c r="X57" s="590"/>
      <c r="Y57" s="591"/>
      <c r="Z57" s="182"/>
      <c r="AA57" s="192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</row>
    <row r="58" spans="1:47" s="186" customFormat="1" ht="18" customHeight="1" x14ac:dyDescent="0.25">
      <c r="A58" s="179"/>
      <c r="B58" s="582"/>
      <c r="C58" s="187" t="s">
        <v>79</v>
      </c>
      <c r="D58" s="229" t="s">
        <v>437</v>
      </c>
      <c r="E58" s="582"/>
      <c r="F58" s="149">
        <v>0</v>
      </c>
      <c r="G58" s="39">
        <v>5</v>
      </c>
      <c r="H58" s="585"/>
      <c r="I58" s="282"/>
      <c r="J58" s="77"/>
      <c r="K58" s="480">
        <f>ROUND(F58/G58,3)</f>
        <v>0</v>
      </c>
      <c r="L58" s="471"/>
      <c r="M58" s="601"/>
      <c r="N58" s="604"/>
      <c r="O58" s="613"/>
      <c r="P58" s="613"/>
      <c r="Q58" s="635"/>
      <c r="R58" s="188"/>
      <c r="S58" s="589"/>
      <c r="T58" s="590"/>
      <c r="U58" s="590"/>
      <c r="V58" s="590"/>
      <c r="W58" s="590"/>
      <c r="X58" s="590"/>
      <c r="Y58" s="591"/>
      <c r="Z58" s="182"/>
      <c r="AA58" s="192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</row>
    <row r="59" spans="1:47" s="186" customFormat="1" ht="18" customHeight="1" x14ac:dyDescent="0.25">
      <c r="A59" s="179"/>
      <c r="B59" s="583"/>
      <c r="C59" s="187" t="s">
        <v>72</v>
      </c>
      <c r="D59" s="229" t="s">
        <v>111</v>
      </c>
      <c r="E59" s="583"/>
      <c r="F59" s="149">
        <v>0</v>
      </c>
      <c r="G59" s="39">
        <v>50</v>
      </c>
      <c r="H59" s="586"/>
      <c r="I59" s="283"/>
      <c r="J59" s="72"/>
      <c r="K59" s="482">
        <f>ROUND(F59/G59,3)</f>
        <v>0</v>
      </c>
      <c r="L59" s="471"/>
      <c r="M59" s="601"/>
      <c r="N59" s="604"/>
      <c r="O59" s="613"/>
      <c r="P59" s="613"/>
      <c r="Q59" s="635"/>
      <c r="R59" s="188"/>
      <c r="S59" s="589"/>
      <c r="T59" s="590"/>
      <c r="U59" s="590"/>
      <c r="V59" s="590"/>
      <c r="W59" s="590"/>
      <c r="X59" s="590"/>
      <c r="Y59" s="591"/>
      <c r="Z59" s="182"/>
      <c r="AA59" s="192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</row>
    <row r="60" spans="1:47" s="186" customFormat="1" ht="18" customHeight="1" thickBot="1" x14ac:dyDescent="0.3">
      <c r="A60" s="179"/>
      <c r="B60" s="193" t="s">
        <v>28</v>
      </c>
      <c r="C60" s="592" t="s">
        <v>112</v>
      </c>
      <c r="D60" s="593"/>
      <c r="E60" s="146">
        <f>IF(SUM(F61*0.6+F62*0.4+0.2*F63)&lt;AA60,0,IF(SUM(F61*0.6+F62*0.4+0.2*F63)&gt;100,100,SUM(F61*0.6+F62*0.4+0.2*F63)))</f>
        <v>100</v>
      </c>
      <c r="F60" s="218"/>
      <c r="G60" s="31">
        <v>100</v>
      </c>
      <c r="H60" s="35">
        <v>5</v>
      </c>
      <c r="I60" s="298">
        <f>E60*H60</f>
        <v>500</v>
      </c>
      <c r="J60" s="51">
        <f>G60*H60</f>
        <v>500</v>
      </c>
      <c r="K60" s="475">
        <f t="shared" si="4"/>
        <v>1</v>
      </c>
      <c r="L60" s="70">
        <f>J60/N$49*P$49</f>
        <v>5.6250000000000001E-2</v>
      </c>
      <c r="M60" s="601"/>
      <c r="N60" s="604"/>
      <c r="O60" s="613"/>
      <c r="P60" s="613"/>
      <c r="Q60" s="635"/>
      <c r="R60" s="188"/>
      <c r="S60" s="589"/>
      <c r="T60" s="590"/>
      <c r="U60" s="590"/>
      <c r="V60" s="590"/>
      <c r="W60" s="590"/>
      <c r="X60" s="590"/>
      <c r="Y60" s="591"/>
      <c r="Z60" s="182"/>
      <c r="AA60" s="462">
        <v>10</v>
      </c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</row>
    <row r="61" spans="1:47" s="186" customFormat="1" ht="20.100000000000001" customHeight="1" x14ac:dyDescent="0.25">
      <c r="A61" s="179"/>
      <c r="B61" s="581"/>
      <c r="C61" s="187" t="s">
        <v>71</v>
      </c>
      <c r="D61" s="229" t="s">
        <v>113</v>
      </c>
      <c r="E61" s="581"/>
      <c r="F61" s="146">
        <f>'ENV1.1-ENV2.1'!G15</f>
        <v>100</v>
      </c>
      <c r="G61" s="39">
        <v>100</v>
      </c>
      <c r="H61" s="584"/>
      <c r="I61" s="277"/>
      <c r="J61" s="19"/>
      <c r="K61" s="480">
        <f>ROUND(F61/G61,3)</f>
        <v>1</v>
      </c>
      <c r="L61" s="471"/>
      <c r="M61" s="601"/>
      <c r="N61" s="604"/>
      <c r="O61" s="613"/>
      <c r="P61" s="613"/>
      <c r="Q61" s="635"/>
      <c r="R61" s="188"/>
      <c r="S61" s="625" t="s">
        <v>556</v>
      </c>
      <c r="T61" s="626"/>
      <c r="U61" s="626"/>
      <c r="V61" s="626"/>
      <c r="W61" s="626"/>
      <c r="X61" s="626"/>
      <c r="Y61" s="627"/>
      <c r="Z61" s="182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</row>
    <row r="62" spans="1:47" s="186" customFormat="1" ht="17.25" customHeight="1" x14ac:dyDescent="0.25">
      <c r="A62" s="179"/>
      <c r="B62" s="582"/>
      <c r="C62" s="187" t="s">
        <v>72</v>
      </c>
      <c r="D62" s="229" t="s">
        <v>114</v>
      </c>
      <c r="E62" s="582"/>
      <c r="F62" s="146">
        <f>'ENV1.1-ENV2.1'!H15</f>
        <v>83.333333333333329</v>
      </c>
      <c r="G62" s="39">
        <v>100</v>
      </c>
      <c r="H62" s="585"/>
      <c r="I62" s="278"/>
      <c r="J62" s="24"/>
      <c r="K62" s="480">
        <f>ROUND(F62/G62,3)</f>
        <v>0.83299999999999996</v>
      </c>
      <c r="L62" s="471"/>
      <c r="M62" s="601"/>
      <c r="N62" s="604"/>
      <c r="O62" s="613"/>
      <c r="P62" s="613"/>
      <c r="Q62" s="635"/>
      <c r="R62" s="188"/>
      <c r="S62" s="628"/>
      <c r="T62" s="629"/>
      <c r="U62" s="629"/>
      <c r="V62" s="629"/>
      <c r="W62" s="629"/>
      <c r="X62" s="629"/>
      <c r="Y62" s="630"/>
      <c r="Z62" s="182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</row>
    <row r="63" spans="1:47" s="186" customFormat="1" ht="18.75" customHeight="1" x14ac:dyDescent="0.25">
      <c r="A63" s="179"/>
      <c r="B63" s="583"/>
      <c r="C63" s="187" t="s">
        <v>73</v>
      </c>
      <c r="D63" s="229" t="s">
        <v>115</v>
      </c>
      <c r="E63" s="583"/>
      <c r="F63" s="146">
        <f>'ENV1.1-ENV2.1'!I15</f>
        <v>50</v>
      </c>
      <c r="G63" s="39">
        <v>50</v>
      </c>
      <c r="H63" s="586"/>
      <c r="I63" s="279"/>
      <c r="J63" s="20"/>
      <c r="K63" s="480">
        <f>ROUND(F63/G63,3)</f>
        <v>1</v>
      </c>
      <c r="L63" s="471"/>
      <c r="M63" s="601"/>
      <c r="N63" s="604"/>
      <c r="O63" s="613"/>
      <c r="P63" s="613"/>
      <c r="Q63" s="635"/>
      <c r="R63" s="188"/>
      <c r="S63" s="631"/>
      <c r="T63" s="632"/>
      <c r="U63" s="632"/>
      <c r="V63" s="632"/>
      <c r="W63" s="632"/>
      <c r="X63" s="632"/>
      <c r="Y63" s="633"/>
      <c r="Z63" s="182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</row>
    <row r="64" spans="1:47" s="186" customFormat="1" ht="30" customHeight="1" thickBot="1" x14ac:dyDescent="0.3">
      <c r="A64" s="179"/>
      <c r="B64" s="190" t="s">
        <v>29</v>
      </c>
      <c r="C64" s="587" t="s">
        <v>116</v>
      </c>
      <c r="D64" s="599"/>
      <c r="E64" s="146">
        <v>0</v>
      </c>
      <c r="F64" s="539"/>
      <c r="G64" s="31">
        <v>100</v>
      </c>
      <c r="H64" s="31">
        <v>2</v>
      </c>
      <c r="I64" s="298">
        <f>E64*H64</f>
        <v>0</v>
      </c>
      <c r="J64" s="51">
        <f>G64*H64</f>
        <v>200</v>
      </c>
      <c r="K64" s="474">
        <f t="shared" ref="K64:K74" si="5">ROUND(I64/J64,3)</f>
        <v>0</v>
      </c>
      <c r="L64" s="70">
        <f>J64/N$49*P$49</f>
        <v>2.2500000000000003E-2</v>
      </c>
      <c r="M64" s="601"/>
      <c r="N64" s="604"/>
      <c r="O64" s="613"/>
      <c r="P64" s="613"/>
      <c r="Q64" s="635"/>
      <c r="R64" s="188"/>
      <c r="S64" s="589" t="s">
        <v>532</v>
      </c>
      <c r="T64" s="590"/>
      <c r="U64" s="590"/>
      <c r="V64" s="590"/>
      <c r="W64" s="590"/>
      <c r="X64" s="590"/>
      <c r="Y64" s="591"/>
      <c r="Z64" s="182"/>
      <c r="AA64" s="462">
        <v>10</v>
      </c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</row>
    <row r="65" spans="1:47" s="186" customFormat="1" ht="18" customHeight="1" thickBot="1" x14ac:dyDescent="0.3">
      <c r="A65" s="179"/>
      <c r="B65" s="190" t="s">
        <v>30</v>
      </c>
      <c r="C65" s="587" t="s">
        <v>117</v>
      </c>
      <c r="D65" s="599"/>
      <c r="E65" s="146">
        <f>IF(SUM(F66:F72)&lt;AA65,0,IF(SUM(F66:F72)&gt;100,100,SUM(F66:F72)))</f>
        <v>0</v>
      </c>
      <c r="F65" s="540"/>
      <c r="G65" s="31">
        <v>100</v>
      </c>
      <c r="H65" s="31">
        <v>2</v>
      </c>
      <c r="I65" s="298">
        <f>E65*H65</f>
        <v>0</v>
      </c>
      <c r="J65" s="51">
        <f>G65*H65</f>
        <v>200</v>
      </c>
      <c r="K65" s="474">
        <f t="shared" si="5"/>
        <v>0</v>
      </c>
      <c r="L65" s="70">
        <f>J65/N$49*P$49</f>
        <v>2.2500000000000003E-2</v>
      </c>
      <c r="M65" s="601"/>
      <c r="N65" s="604"/>
      <c r="O65" s="613"/>
      <c r="P65" s="613"/>
      <c r="Q65" s="635"/>
      <c r="R65" s="188"/>
      <c r="S65" s="589"/>
      <c r="T65" s="590"/>
      <c r="U65" s="590"/>
      <c r="V65" s="590"/>
      <c r="W65" s="590"/>
      <c r="X65" s="590"/>
      <c r="Y65" s="591"/>
      <c r="Z65" s="182"/>
      <c r="AA65" s="462">
        <v>10</v>
      </c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</row>
    <row r="66" spans="1:47" s="186" customFormat="1" ht="25.5" x14ac:dyDescent="0.25">
      <c r="A66" s="179"/>
      <c r="B66" s="581"/>
      <c r="C66" s="223" t="s">
        <v>79</v>
      </c>
      <c r="D66" s="231" t="s">
        <v>118</v>
      </c>
      <c r="E66" s="662"/>
      <c r="F66" s="224">
        <v>0</v>
      </c>
      <c r="G66" s="39">
        <v>20</v>
      </c>
      <c r="H66" s="585"/>
      <c r="I66" s="278"/>
      <c r="J66" s="24"/>
      <c r="K66" s="480">
        <f>ROUND(F66/G66,3)</f>
        <v>0</v>
      </c>
      <c r="L66" s="471"/>
      <c r="M66" s="602"/>
      <c r="N66" s="605"/>
      <c r="O66" s="651"/>
      <c r="P66" s="651"/>
      <c r="Q66" s="635"/>
      <c r="R66" s="188"/>
      <c r="S66" s="589"/>
      <c r="T66" s="590"/>
      <c r="U66" s="590"/>
      <c r="V66" s="590"/>
      <c r="W66" s="590"/>
      <c r="X66" s="590"/>
      <c r="Y66" s="591"/>
      <c r="Z66" s="182"/>
      <c r="AA66" s="189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</row>
    <row r="67" spans="1:47" s="186" customFormat="1" ht="18" customHeight="1" x14ac:dyDescent="0.25">
      <c r="A67" s="179"/>
      <c r="B67" s="582"/>
      <c r="C67" s="195" t="s">
        <v>80</v>
      </c>
      <c r="D67" s="229" t="s">
        <v>442</v>
      </c>
      <c r="E67" s="663"/>
      <c r="F67" s="149">
        <v>0</v>
      </c>
      <c r="G67" s="39">
        <v>20</v>
      </c>
      <c r="H67" s="585"/>
      <c r="I67" s="278"/>
      <c r="J67" s="24"/>
      <c r="K67" s="480">
        <f>ROUND(F67/G67,3)</f>
        <v>0</v>
      </c>
      <c r="L67" s="471"/>
      <c r="M67" s="602"/>
      <c r="N67" s="605"/>
      <c r="O67" s="651"/>
      <c r="P67" s="651"/>
      <c r="Q67" s="635"/>
      <c r="R67" s="188"/>
      <c r="S67" s="589"/>
      <c r="T67" s="590"/>
      <c r="U67" s="590"/>
      <c r="V67" s="590"/>
      <c r="W67" s="590"/>
      <c r="X67" s="590"/>
      <c r="Y67" s="591"/>
      <c r="Z67" s="182"/>
      <c r="AA67" s="189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</row>
    <row r="68" spans="1:47" s="186" customFormat="1" ht="18" customHeight="1" x14ac:dyDescent="0.25">
      <c r="A68" s="179"/>
      <c r="B68" s="582"/>
      <c r="C68" s="195" t="s">
        <v>85</v>
      </c>
      <c r="D68" s="229" t="s">
        <v>447</v>
      </c>
      <c r="E68" s="663"/>
      <c r="F68" s="149">
        <v>0</v>
      </c>
      <c r="G68" s="39">
        <v>10</v>
      </c>
      <c r="H68" s="585"/>
      <c r="I68" s="278"/>
      <c r="J68" s="24"/>
      <c r="K68" s="480">
        <f>ROUND(F68/G68,3)</f>
        <v>0</v>
      </c>
      <c r="L68" s="471"/>
      <c r="M68" s="602"/>
      <c r="N68" s="605"/>
      <c r="O68" s="651"/>
      <c r="P68" s="651"/>
      <c r="Q68" s="635"/>
      <c r="R68" s="188"/>
      <c r="S68" s="589"/>
      <c r="T68" s="590"/>
      <c r="U68" s="590"/>
      <c r="V68" s="590"/>
      <c r="W68" s="590"/>
      <c r="X68" s="590"/>
      <c r="Y68" s="591"/>
      <c r="Z68" s="182"/>
      <c r="AA68" s="189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</row>
    <row r="69" spans="1:47" s="186" customFormat="1" ht="18" customHeight="1" x14ac:dyDescent="0.25">
      <c r="A69" s="179"/>
      <c r="B69" s="582"/>
      <c r="C69" s="195" t="s">
        <v>86</v>
      </c>
      <c r="D69" s="229" t="s">
        <v>436</v>
      </c>
      <c r="E69" s="663"/>
      <c r="F69" s="149">
        <v>0</v>
      </c>
      <c r="G69" s="39">
        <v>5</v>
      </c>
      <c r="H69" s="585"/>
      <c r="I69" s="278"/>
      <c r="J69" s="24"/>
      <c r="K69" s="480"/>
      <c r="L69" s="471"/>
      <c r="M69" s="602"/>
      <c r="N69" s="605"/>
      <c r="O69" s="651"/>
      <c r="P69" s="651"/>
      <c r="Q69" s="635"/>
      <c r="R69" s="350"/>
      <c r="S69" s="589"/>
      <c r="T69" s="590"/>
      <c r="U69" s="590"/>
      <c r="V69" s="590"/>
      <c r="W69" s="590"/>
      <c r="X69" s="590"/>
      <c r="Y69" s="591"/>
      <c r="Z69" s="182"/>
      <c r="AA69" s="189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5"/>
      <c r="AR69" s="185"/>
      <c r="AS69" s="185"/>
      <c r="AT69" s="185"/>
      <c r="AU69" s="185"/>
    </row>
    <row r="70" spans="1:47" s="186" customFormat="1" ht="18" customHeight="1" x14ac:dyDescent="0.25">
      <c r="A70" s="179"/>
      <c r="B70" s="582"/>
      <c r="C70" s="195" t="s">
        <v>87</v>
      </c>
      <c r="D70" s="229" t="s">
        <v>421</v>
      </c>
      <c r="E70" s="663"/>
      <c r="F70" s="149">
        <v>0</v>
      </c>
      <c r="G70" s="39">
        <v>15</v>
      </c>
      <c r="H70" s="653"/>
      <c r="I70" s="278"/>
      <c r="J70" s="24"/>
      <c r="K70" s="480">
        <f>ROUND(F70/G70,3)</f>
        <v>0</v>
      </c>
      <c r="L70" s="471"/>
      <c r="M70" s="602"/>
      <c r="N70" s="605"/>
      <c r="O70" s="651"/>
      <c r="P70" s="651"/>
      <c r="Q70" s="635"/>
      <c r="R70" s="188"/>
      <c r="S70" s="589"/>
      <c r="T70" s="590"/>
      <c r="U70" s="590"/>
      <c r="V70" s="590"/>
      <c r="W70" s="590"/>
      <c r="X70" s="590"/>
      <c r="Y70" s="591"/>
      <c r="Z70" s="182"/>
      <c r="AA70" s="189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</row>
    <row r="71" spans="1:47" s="186" customFormat="1" ht="18" customHeight="1" x14ac:dyDescent="0.25">
      <c r="A71" s="179"/>
      <c r="B71" s="582"/>
      <c r="C71" s="351" t="s">
        <v>88</v>
      </c>
      <c r="D71" s="232" t="s">
        <v>439</v>
      </c>
      <c r="E71" s="663"/>
      <c r="F71" s="177">
        <v>0</v>
      </c>
      <c r="G71" s="266">
        <v>10</v>
      </c>
      <c r="H71" s="653"/>
      <c r="I71" s="278"/>
      <c r="J71" s="24"/>
      <c r="K71" s="480">
        <f>ROUND(F71/G71,3)</f>
        <v>0</v>
      </c>
      <c r="L71" s="471"/>
      <c r="M71" s="602"/>
      <c r="N71" s="605"/>
      <c r="O71" s="651"/>
      <c r="P71" s="651"/>
      <c r="Q71" s="635"/>
      <c r="R71" s="350"/>
      <c r="S71" s="589"/>
      <c r="T71" s="590"/>
      <c r="U71" s="590"/>
      <c r="V71" s="590"/>
      <c r="W71" s="590"/>
      <c r="X71" s="590"/>
      <c r="Y71" s="591"/>
      <c r="Z71" s="182"/>
      <c r="AA71" s="189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</row>
    <row r="72" spans="1:47" s="186" customFormat="1" ht="18" customHeight="1" thickBot="1" x14ac:dyDescent="0.3">
      <c r="A72" s="179"/>
      <c r="B72" s="660"/>
      <c r="C72" s="222" t="s">
        <v>73</v>
      </c>
      <c r="D72" s="230" t="s">
        <v>422</v>
      </c>
      <c r="E72" s="664"/>
      <c r="F72" s="209">
        <v>0</v>
      </c>
      <c r="G72" s="145">
        <v>30</v>
      </c>
      <c r="H72" s="654"/>
      <c r="I72" s="284"/>
      <c r="J72" s="78"/>
      <c r="K72" s="481">
        <f>ROUND(F72/G72,3)</f>
        <v>0</v>
      </c>
      <c r="L72" s="473"/>
      <c r="M72" s="602"/>
      <c r="N72" s="605"/>
      <c r="O72" s="651"/>
      <c r="P72" s="651"/>
      <c r="Q72" s="635"/>
      <c r="R72" s="350"/>
      <c r="S72" s="589"/>
      <c r="T72" s="590"/>
      <c r="U72" s="590"/>
      <c r="V72" s="590"/>
      <c r="W72" s="590"/>
      <c r="X72" s="590"/>
      <c r="Y72" s="591"/>
      <c r="Z72" s="182"/>
      <c r="AA72" s="189"/>
      <c r="AB72" s="185"/>
      <c r="AC72" s="185"/>
      <c r="AD72" s="185"/>
      <c r="AE72" s="185"/>
      <c r="AF72" s="185"/>
      <c r="AG72" s="185"/>
      <c r="AH72" s="185"/>
      <c r="AI72" s="185"/>
      <c r="AJ72" s="185"/>
      <c r="AK72" s="185"/>
      <c r="AL72" s="185"/>
      <c r="AM72" s="185"/>
      <c r="AN72" s="185"/>
      <c r="AO72" s="185"/>
      <c r="AP72" s="185"/>
      <c r="AQ72" s="185"/>
      <c r="AR72" s="185"/>
      <c r="AS72" s="185"/>
      <c r="AT72" s="185"/>
      <c r="AU72" s="185"/>
    </row>
    <row r="73" spans="1:47" s="186" customFormat="1" ht="32.25" customHeight="1" thickBot="1" x14ac:dyDescent="0.3">
      <c r="A73" s="196"/>
      <c r="B73" s="200" t="s">
        <v>31</v>
      </c>
      <c r="C73" s="592" t="s">
        <v>119</v>
      </c>
      <c r="D73" s="593"/>
      <c r="E73" s="146">
        <f>'ECO1.1 '!F5</f>
        <v>100</v>
      </c>
      <c r="F73" s="656"/>
      <c r="G73" s="35">
        <v>100</v>
      </c>
      <c r="H73" s="35">
        <v>3</v>
      </c>
      <c r="I73" s="280">
        <f>E73*H73</f>
        <v>300</v>
      </c>
      <c r="J73" s="51">
        <f>G73*H73</f>
        <v>300</v>
      </c>
      <c r="K73" s="476">
        <f t="shared" si="5"/>
        <v>1</v>
      </c>
      <c r="L73" s="74">
        <f>J73/N$73*P$73</f>
        <v>0.13500000000000001</v>
      </c>
      <c r="M73" s="600">
        <f>SUM(I73:I90)</f>
        <v>300</v>
      </c>
      <c r="N73" s="603">
        <f>SUM(J73:J90)</f>
        <v>500</v>
      </c>
      <c r="O73" s="612">
        <f>M73/N73</f>
        <v>0.6</v>
      </c>
      <c r="P73" s="612">
        <v>0.22500000000000001</v>
      </c>
      <c r="Q73" s="635"/>
      <c r="R73" s="188"/>
      <c r="S73" s="589" t="s">
        <v>559</v>
      </c>
      <c r="T73" s="590"/>
      <c r="U73" s="590"/>
      <c r="V73" s="590"/>
      <c r="W73" s="590"/>
      <c r="X73" s="590"/>
      <c r="Y73" s="591"/>
      <c r="Z73" s="182"/>
      <c r="AA73" s="184">
        <v>10</v>
      </c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</row>
    <row r="74" spans="1:47" s="186" customFormat="1" ht="18" hidden="1" customHeight="1" thickBot="1" x14ac:dyDescent="0.3">
      <c r="A74" s="179"/>
      <c r="B74" s="190" t="s">
        <v>32</v>
      </c>
      <c r="C74" s="587" t="s">
        <v>120</v>
      </c>
      <c r="D74" s="588"/>
      <c r="E74" s="146">
        <f>IF(SUM(F75:F83)&lt;AA74,0,IF(SUM(F75:F83)&gt;100,100,SUM(F75:F83)))</f>
        <v>0</v>
      </c>
      <c r="F74" s="583"/>
      <c r="G74" s="31">
        <v>100</v>
      </c>
      <c r="H74" s="35">
        <v>0</v>
      </c>
      <c r="I74" s="298">
        <f>E74*H74</f>
        <v>0</v>
      </c>
      <c r="J74" s="51">
        <f>G74*H74</f>
        <v>0</v>
      </c>
      <c r="K74" s="476" t="e">
        <f t="shared" si="5"/>
        <v>#DIV/0!</v>
      </c>
      <c r="L74" s="70">
        <f>J74/N$73*P$73</f>
        <v>0</v>
      </c>
      <c r="M74" s="601"/>
      <c r="N74" s="604"/>
      <c r="O74" s="613"/>
      <c r="P74" s="613"/>
      <c r="Q74" s="635"/>
      <c r="R74" s="188"/>
      <c r="S74" s="638"/>
      <c r="T74" s="639"/>
      <c r="U74" s="639"/>
      <c r="V74" s="639"/>
      <c r="W74" s="639"/>
      <c r="X74" s="639"/>
      <c r="Y74" s="640"/>
      <c r="Z74" s="182"/>
      <c r="AA74" s="191">
        <v>20</v>
      </c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</row>
    <row r="75" spans="1:47" s="186" customFormat="1" ht="50.25" hidden="1" customHeight="1" x14ac:dyDescent="0.25">
      <c r="A75" s="179"/>
      <c r="B75" s="581"/>
      <c r="C75" s="361" t="s">
        <v>72</v>
      </c>
      <c r="D75" s="229" t="s">
        <v>347</v>
      </c>
      <c r="E75" s="657"/>
      <c r="F75" s="149">
        <v>0</v>
      </c>
      <c r="G75" s="39">
        <v>10</v>
      </c>
      <c r="H75" s="657"/>
      <c r="I75" s="278"/>
      <c r="J75" s="24"/>
      <c r="K75" s="480">
        <f>ROUND(F75/G75,3)</f>
        <v>0</v>
      </c>
      <c r="L75" s="471"/>
      <c r="M75" s="601"/>
      <c r="N75" s="604"/>
      <c r="O75" s="613"/>
      <c r="P75" s="613"/>
      <c r="Q75" s="635"/>
      <c r="R75" s="188"/>
      <c r="S75" s="638"/>
      <c r="T75" s="639"/>
      <c r="U75" s="639"/>
      <c r="V75" s="639"/>
      <c r="W75" s="639"/>
      <c r="X75" s="639"/>
      <c r="Y75" s="640"/>
      <c r="Z75" s="182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</row>
    <row r="76" spans="1:47" s="186" customFormat="1" ht="18" hidden="1" customHeight="1" x14ac:dyDescent="0.25">
      <c r="A76" s="179"/>
      <c r="B76" s="582"/>
      <c r="C76" s="362" t="s">
        <v>73</v>
      </c>
      <c r="D76" s="232" t="s">
        <v>222</v>
      </c>
      <c r="E76" s="658"/>
      <c r="F76" s="149">
        <v>0</v>
      </c>
      <c r="G76" s="39">
        <v>10</v>
      </c>
      <c r="H76" s="658"/>
      <c r="I76" s="278"/>
      <c r="J76" s="24"/>
      <c r="K76" s="480">
        <f>ROUND(F76/G76,3)</f>
        <v>0</v>
      </c>
      <c r="L76" s="471"/>
      <c r="M76" s="601"/>
      <c r="N76" s="604"/>
      <c r="O76" s="613"/>
      <c r="P76" s="613"/>
      <c r="Q76" s="635"/>
      <c r="R76" s="188"/>
      <c r="S76" s="638"/>
      <c r="T76" s="639"/>
      <c r="U76" s="639"/>
      <c r="V76" s="639"/>
      <c r="W76" s="639"/>
      <c r="X76" s="639"/>
      <c r="Y76" s="640"/>
      <c r="Z76" s="182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</row>
    <row r="77" spans="1:47" s="186" customFormat="1" ht="18" hidden="1" customHeight="1" x14ac:dyDescent="0.25">
      <c r="A77" s="179"/>
      <c r="B77" s="582"/>
      <c r="C77" s="362" t="s">
        <v>293</v>
      </c>
      <c r="D77" s="232" t="s">
        <v>294</v>
      </c>
      <c r="E77" s="658"/>
      <c r="F77" s="149">
        <v>0</v>
      </c>
      <c r="G77" s="39">
        <v>10</v>
      </c>
      <c r="H77" s="658"/>
      <c r="I77" s="278"/>
      <c r="J77" s="24"/>
      <c r="K77" s="480"/>
      <c r="L77" s="471"/>
      <c r="M77" s="601"/>
      <c r="N77" s="604"/>
      <c r="O77" s="613"/>
      <c r="P77" s="613"/>
      <c r="Q77" s="635"/>
      <c r="R77" s="253"/>
      <c r="S77" s="638"/>
      <c r="T77" s="639"/>
      <c r="U77" s="639"/>
      <c r="V77" s="639"/>
      <c r="W77" s="639"/>
      <c r="X77" s="639"/>
      <c r="Y77" s="640"/>
      <c r="Z77" s="182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</row>
    <row r="78" spans="1:47" s="186" customFormat="1" ht="18" hidden="1" customHeight="1" x14ac:dyDescent="0.25">
      <c r="A78" s="179"/>
      <c r="B78" s="582"/>
      <c r="C78" s="362" t="s">
        <v>75</v>
      </c>
      <c r="D78" s="232" t="s">
        <v>223</v>
      </c>
      <c r="E78" s="658"/>
      <c r="F78" s="149">
        <v>0</v>
      </c>
      <c r="G78" s="39">
        <v>10</v>
      </c>
      <c r="H78" s="658"/>
      <c r="I78" s="278"/>
      <c r="J78" s="24"/>
      <c r="K78" s="480">
        <f t="shared" ref="K78:K83" si="6">ROUND(F78/G78,3)</f>
        <v>0</v>
      </c>
      <c r="L78" s="471"/>
      <c r="M78" s="601"/>
      <c r="N78" s="604"/>
      <c r="O78" s="613"/>
      <c r="P78" s="613"/>
      <c r="Q78" s="635"/>
      <c r="R78" s="188"/>
      <c r="S78" s="638"/>
      <c r="T78" s="639"/>
      <c r="U78" s="639"/>
      <c r="V78" s="639"/>
      <c r="W78" s="639"/>
      <c r="X78" s="639"/>
      <c r="Y78" s="640"/>
      <c r="Z78" s="182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</row>
    <row r="79" spans="1:47" s="186" customFormat="1" ht="18" hidden="1" customHeight="1" x14ac:dyDescent="0.25">
      <c r="A79" s="179"/>
      <c r="B79" s="582"/>
      <c r="C79" s="362" t="s">
        <v>76</v>
      </c>
      <c r="D79" s="232" t="s">
        <v>348</v>
      </c>
      <c r="E79" s="658"/>
      <c r="F79" s="149">
        <v>0</v>
      </c>
      <c r="G79" s="39">
        <v>10</v>
      </c>
      <c r="H79" s="658"/>
      <c r="I79" s="278"/>
      <c r="J79" s="24"/>
      <c r="K79" s="480">
        <f t="shared" si="6"/>
        <v>0</v>
      </c>
      <c r="L79" s="471"/>
      <c r="M79" s="601"/>
      <c r="N79" s="604"/>
      <c r="O79" s="613"/>
      <c r="P79" s="613"/>
      <c r="Q79" s="635"/>
      <c r="R79" s="188"/>
      <c r="S79" s="638"/>
      <c r="T79" s="639"/>
      <c r="U79" s="639"/>
      <c r="V79" s="639"/>
      <c r="W79" s="639"/>
      <c r="X79" s="639"/>
      <c r="Y79" s="640"/>
      <c r="Z79" s="182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</row>
    <row r="80" spans="1:47" s="186" customFormat="1" ht="18" hidden="1" customHeight="1" x14ac:dyDescent="0.25">
      <c r="A80" s="179"/>
      <c r="B80" s="582"/>
      <c r="C80" s="362" t="s">
        <v>96</v>
      </c>
      <c r="D80" s="232" t="s">
        <v>443</v>
      </c>
      <c r="E80" s="658"/>
      <c r="F80" s="149">
        <v>0</v>
      </c>
      <c r="G80" s="39">
        <v>10</v>
      </c>
      <c r="H80" s="658"/>
      <c r="I80" s="278"/>
      <c r="J80" s="24"/>
      <c r="K80" s="480">
        <f t="shared" si="6"/>
        <v>0</v>
      </c>
      <c r="L80" s="471"/>
      <c r="M80" s="601"/>
      <c r="N80" s="604"/>
      <c r="O80" s="613"/>
      <c r="P80" s="613"/>
      <c r="Q80" s="635"/>
      <c r="R80" s="188"/>
      <c r="S80" s="638"/>
      <c r="T80" s="639"/>
      <c r="U80" s="639"/>
      <c r="V80" s="639"/>
      <c r="W80" s="639"/>
      <c r="X80" s="639"/>
      <c r="Y80" s="640"/>
      <c r="Z80" s="182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185"/>
      <c r="AT80" s="185"/>
      <c r="AU80" s="185"/>
    </row>
    <row r="81" spans="1:47" s="186" customFormat="1" ht="18" hidden="1" customHeight="1" x14ac:dyDescent="0.25">
      <c r="A81" s="179"/>
      <c r="B81" s="582"/>
      <c r="C81" s="362" t="s">
        <v>97</v>
      </c>
      <c r="D81" s="232" t="s">
        <v>444</v>
      </c>
      <c r="E81" s="658"/>
      <c r="F81" s="149">
        <v>0</v>
      </c>
      <c r="G81" s="39">
        <v>10</v>
      </c>
      <c r="H81" s="658"/>
      <c r="I81" s="278"/>
      <c r="J81" s="24"/>
      <c r="K81" s="480">
        <f t="shared" si="6"/>
        <v>0</v>
      </c>
      <c r="L81" s="471"/>
      <c r="M81" s="601"/>
      <c r="N81" s="604"/>
      <c r="O81" s="613"/>
      <c r="P81" s="613"/>
      <c r="Q81" s="635"/>
      <c r="R81" s="188"/>
      <c r="S81" s="638"/>
      <c r="T81" s="639"/>
      <c r="U81" s="639"/>
      <c r="V81" s="639"/>
      <c r="W81" s="639"/>
      <c r="X81" s="639"/>
      <c r="Y81" s="640"/>
      <c r="Z81" s="182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185"/>
      <c r="AT81" s="185"/>
      <c r="AU81" s="185"/>
    </row>
    <row r="82" spans="1:47" s="186" customFormat="1" ht="18" hidden="1" customHeight="1" x14ac:dyDescent="0.25">
      <c r="A82" s="179"/>
      <c r="B82" s="582"/>
      <c r="C82" s="362" t="s">
        <v>98</v>
      </c>
      <c r="D82" s="232" t="s">
        <v>445</v>
      </c>
      <c r="E82" s="658"/>
      <c r="F82" s="149">
        <v>0</v>
      </c>
      <c r="G82" s="39">
        <v>10</v>
      </c>
      <c r="H82" s="658"/>
      <c r="I82" s="278"/>
      <c r="J82" s="24"/>
      <c r="K82" s="480">
        <f t="shared" si="6"/>
        <v>0</v>
      </c>
      <c r="L82" s="471"/>
      <c r="M82" s="601"/>
      <c r="N82" s="604"/>
      <c r="O82" s="613"/>
      <c r="P82" s="613"/>
      <c r="Q82" s="635"/>
      <c r="R82" s="253"/>
      <c r="S82" s="638"/>
      <c r="T82" s="639"/>
      <c r="U82" s="639"/>
      <c r="V82" s="639"/>
      <c r="W82" s="639"/>
      <c r="X82" s="639"/>
      <c r="Y82" s="640"/>
      <c r="Z82" s="182"/>
      <c r="AA82" s="185"/>
      <c r="AB82" s="185"/>
      <c r="AC82" s="185"/>
      <c r="AD82" s="185"/>
      <c r="AE82" s="185"/>
      <c r="AF82" s="185"/>
      <c r="AG82" s="185"/>
      <c r="AH82" s="185"/>
      <c r="AI82" s="185"/>
      <c r="AJ82" s="185"/>
      <c r="AK82" s="185"/>
      <c r="AL82" s="185"/>
      <c r="AM82" s="185"/>
      <c r="AN82" s="185"/>
      <c r="AO82" s="185"/>
      <c r="AP82" s="185"/>
      <c r="AQ82" s="185"/>
      <c r="AR82" s="185"/>
      <c r="AS82" s="185"/>
      <c r="AT82" s="185"/>
      <c r="AU82" s="185"/>
    </row>
    <row r="83" spans="1:47" s="186" customFormat="1" ht="18" hidden="1" customHeight="1" x14ac:dyDescent="0.25">
      <c r="A83" s="179"/>
      <c r="B83" s="583"/>
      <c r="C83" s="363" t="s">
        <v>482</v>
      </c>
      <c r="D83" s="229" t="s">
        <v>446</v>
      </c>
      <c r="E83" s="659"/>
      <c r="F83" s="149">
        <v>0</v>
      </c>
      <c r="G83" s="39">
        <v>10</v>
      </c>
      <c r="H83" s="659"/>
      <c r="I83" s="279"/>
      <c r="J83" s="20"/>
      <c r="K83" s="482">
        <f t="shared" si="6"/>
        <v>0</v>
      </c>
      <c r="L83" s="471"/>
      <c r="M83" s="601"/>
      <c r="N83" s="604"/>
      <c r="O83" s="613"/>
      <c r="P83" s="613"/>
      <c r="Q83" s="635"/>
      <c r="R83" s="188"/>
      <c r="S83" s="638"/>
      <c r="T83" s="639"/>
      <c r="U83" s="639"/>
      <c r="V83" s="639"/>
      <c r="W83" s="639"/>
      <c r="X83" s="639"/>
      <c r="Y83" s="640"/>
      <c r="Z83" s="182"/>
      <c r="AA83" s="185"/>
      <c r="AB83" s="185"/>
      <c r="AC83" s="185"/>
      <c r="AD83" s="185"/>
      <c r="AE83" s="185"/>
      <c r="AF83" s="185"/>
      <c r="AG83" s="185"/>
      <c r="AH83" s="185"/>
      <c r="AI83" s="185"/>
      <c r="AJ83" s="185"/>
      <c r="AK83" s="185"/>
      <c r="AL83" s="185"/>
      <c r="AM83" s="185"/>
      <c r="AN83" s="185"/>
      <c r="AO83" s="185"/>
      <c r="AP83" s="185"/>
      <c r="AQ83" s="185"/>
      <c r="AR83" s="185"/>
      <c r="AS83" s="185"/>
      <c r="AT83" s="185"/>
      <c r="AU83" s="185"/>
    </row>
    <row r="84" spans="1:47" s="186" customFormat="1" ht="18" customHeight="1" thickBot="1" x14ac:dyDescent="0.3">
      <c r="A84" s="179"/>
      <c r="B84" s="193" t="s">
        <v>33</v>
      </c>
      <c r="C84" s="592" t="s">
        <v>121</v>
      </c>
      <c r="D84" s="593"/>
      <c r="E84" s="146">
        <f>IF(SUM(F85:F90)&lt;AA84,0,IF(SUM(F85:F90)&gt;100,100,SUM(F85:F90)))</f>
        <v>0</v>
      </c>
      <c r="F84" s="178"/>
      <c r="G84" s="31">
        <f>SUM(G85:G90)</f>
        <v>100</v>
      </c>
      <c r="H84" s="35">
        <v>2</v>
      </c>
      <c r="I84" s="298">
        <f>E84*H84</f>
        <v>0</v>
      </c>
      <c r="J84" s="51">
        <f>G84*H84</f>
        <v>200</v>
      </c>
      <c r="K84" s="476">
        <f t="shared" ref="K84" si="7">ROUND(I84/J84,3)</f>
        <v>0</v>
      </c>
      <c r="L84" s="70">
        <f>J84/N$73*P$73</f>
        <v>9.0000000000000011E-2</v>
      </c>
      <c r="M84" s="601"/>
      <c r="N84" s="604"/>
      <c r="O84" s="613"/>
      <c r="P84" s="613"/>
      <c r="Q84" s="635"/>
      <c r="R84" s="188"/>
      <c r="S84" s="589"/>
      <c r="T84" s="590"/>
      <c r="U84" s="590"/>
      <c r="V84" s="590"/>
      <c r="W84" s="590"/>
      <c r="X84" s="590"/>
      <c r="Y84" s="591"/>
      <c r="Z84" s="182"/>
      <c r="AA84" s="191">
        <v>20</v>
      </c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</row>
    <row r="85" spans="1:47" s="186" customFormat="1" ht="55.5" customHeight="1" x14ac:dyDescent="0.25">
      <c r="A85" s="179"/>
      <c r="B85" s="581"/>
      <c r="C85" s="187" t="s">
        <v>79</v>
      </c>
      <c r="D85" s="229" t="s">
        <v>224</v>
      </c>
      <c r="E85" s="581"/>
      <c r="F85" s="149">
        <v>0</v>
      </c>
      <c r="G85" s="39">
        <v>15</v>
      </c>
      <c r="H85" s="584"/>
      <c r="I85" s="278"/>
      <c r="J85" s="24"/>
      <c r="K85" s="480">
        <f>ROUND(F85/G85,3)</f>
        <v>0</v>
      </c>
      <c r="L85" s="471"/>
      <c r="M85" s="601"/>
      <c r="N85" s="604"/>
      <c r="O85" s="613"/>
      <c r="P85" s="613"/>
      <c r="Q85" s="635"/>
      <c r="R85" s="188"/>
      <c r="S85" s="589" t="s">
        <v>560</v>
      </c>
      <c r="T85" s="590"/>
      <c r="U85" s="590"/>
      <c r="V85" s="590"/>
      <c r="W85" s="590"/>
      <c r="X85" s="590"/>
      <c r="Y85" s="591"/>
      <c r="Z85" s="182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P85" s="185"/>
      <c r="AQ85" s="185"/>
      <c r="AR85" s="185"/>
      <c r="AS85" s="185"/>
      <c r="AT85" s="185"/>
      <c r="AU85" s="185"/>
    </row>
    <row r="86" spans="1:47" s="186" customFormat="1" ht="56.25" customHeight="1" x14ac:dyDescent="0.25">
      <c r="A86" s="179"/>
      <c r="B86" s="582"/>
      <c r="C86" s="187" t="s">
        <v>80</v>
      </c>
      <c r="D86" s="229" t="s">
        <v>440</v>
      </c>
      <c r="E86" s="582"/>
      <c r="F86" s="149">
        <v>0</v>
      </c>
      <c r="G86" s="39">
        <v>15</v>
      </c>
      <c r="H86" s="585"/>
      <c r="I86" s="278"/>
      <c r="J86" s="24"/>
      <c r="K86" s="480">
        <f>ROUND(F86/G86,3)</f>
        <v>0</v>
      </c>
      <c r="L86" s="471"/>
      <c r="M86" s="601"/>
      <c r="N86" s="604"/>
      <c r="O86" s="613"/>
      <c r="P86" s="613"/>
      <c r="Q86" s="635"/>
      <c r="R86" s="188"/>
      <c r="S86" s="589" t="s">
        <v>560</v>
      </c>
      <c r="T86" s="590"/>
      <c r="U86" s="590"/>
      <c r="V86" s="590"/>
      <c r="W86" s="590"/>
      <c r="X86" s="590"/>
      <c r="Y86" s="591"/>
      <c r="Z86" s="182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</row>
    <row r="87" spans="1:47" s="186" customFormat="1" ht="18" customHeight="1" x14ac:dyDescent="0.25">
      <c r="A87" s="179"/>
      <c r="B87" s="582"/>
      <c r="C87" s="187" t="s">
        <v>81</v>
      </c>
      <c r="D87" s="229" t="s">
        <v>441</v>
      </c>
      <c r="E87" s="582"/>
      <c r="F87" s="149">
        <v>0</v>
      </c>
      <c r="G87" s="39">
        <v>5</v>
      </c>
      <c r="H87" s="585"/>
      <c r="I87" s="278"/>
      <c r="J87" s="24"/>
      <c r="K87" s="480">
        <f>ROUND(F87/G87,3)</f>
        <v>0</v>
      </c>
      <c r="L87" s="471"/>
      <c r="M87" s="601"/>
      <c r="N87" s="604"/>
      <c r="O87" s="613"/>
      <c r="P87" s="613"/>
      <c r="Q87" s="635"/>
      <c r="R87" s="188"/>
      <c r="S87" s="589"/>
      <c r="T87" s="590"/>
      <c r="U87" s="590"/>
      <c r="V87" s="590"/>
      <c r="W87" s="590"/>
      <c r="X87" s="590"/>
      <c r="Y87" s="591"/>
      <c r="Z87" s="182"/>
      <c r="AA87" s="185"/>
      <c r="AB87" s="185"/>
      <c r="AC87" s="185"/>
      <c r="AD87" s="185"/>
      <c r="AE87" s="185"/>
      <c r="AF87" s="185"/>
      <c r="AG87" s="185"/>
      <c r="AH87" s="185"/>
      <c r="AI87" s="185"/>
      <c r="AJ87" s="185"/>
      <c r="AK87" s="185"/>
      <c r="AL87" s="185"/>
      <c r="AM87" s="185"/>
      <c r="AN87" s="185"/>
      <c r="AO87" s="185"/>
      <c r="AP87" s="185"/>
      <c r="AQ87" s="185"/>
      <c r="AR87" s="185"/>
      <c r="AS87" s="185"/>
      <c r="AT87" s="185"/>
      <c r="AU87" s="185"/>
    </row>
    <row r="88" spans="1:47" s="186" customFormat="1" ht="18" customHeight="1" x14ac:dyDescent="0.25">
      <c r="A88" s="179"/>
      <c r="B88" s="582"/>
      <c r="C88" s="187" t="s">
        <v>72</v>
      </c>
      <c r="D88" s="229" t="s">
        <v>418</v>
      </c>
      <c r="E88" s="582"/>
      <c r="F88" s="149">
        <v>0</v>
      </c>
      <c r="G88" s="39">
        <v>20</v>
      </c>
      <c r="H88" s="585"/>
      <c r="I88" s="278"/>
      <c r="J88" s="24"/>
      <c r="K88" s="480">
        <f>ROUND(F88/G88,3)</f>
        <v>0</v>
      </c>
      <c r="L88" s="471"/>
      <c r="M88" s="601"/>
      <c r="N88" s="604"/>
      <c r="O88" s="613"/>
      <c r="P88" s="613"/>
      <c r="Q88" s="635"/>
      <c r="R88" s="188"/>
      <c r="S88" s="589"/>
      <c r="T88" s="590"/>
      <c r="U88" s="590"/>
      <c r="V88" s="590"/>
      <c r="W88" s="590"/>
      <c r="X88" s="590"/>
      <c r="Y88" s="591"/>
      <c r="Z88" s="182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5"/>
      <c r="AN88" s="185"/>
      <c r="AO88" s="185"/>
      <c r="AP88" s="185"/>
      <c r="AQ88" s="185"/>
      <c r="AR88" s="185"/>
      <c r="AS88" s="185"/>
      <c r="AT88" s="185"/>
      <c r="AU88" s="185"/>
    </row>
    <row r="89" spans="1:47" s="186" customFormat="1" ht="18" customHeight="1" x14ac:dyDescent="0.25">
      <c r="A89" s="179"/>
      <c r="B89" s="582"/>
      <c r="C89" s="187" t="s">
        <v>73</v>
      </c>
      <c r="D89" s="229" t="s">
        <v>419</v>
      </c>
      <c r="E89" s="582"/>
      <c r="F89" s="149">
        <v>0</v>
      </c>
      <c r="G89" s="39">
        <v>30</v>
      </c>
      <c r="H89" s="585"/>
      <c r="I89" s="278"/>
      <c r="J89" s="24"/>
      <c r="K89" s="480">
        <f>ROUND(F89/G89,3)</f>
        <v>0</v>
      </c>
      <c r="L89" s="471"/>
      <c r="M89" s="601"/>
      <c r="N89" s="604"/>
      <c r="O89" s="613"/>
      <c r="P89" s="613"/>
      <c r="Q89" s="635"/>
      <c r="R89" s="188"/>
      <c r="S89" s="589"/>
      <c r="T89" s="590"/>
      <c r="U89" s="590"/>
      <c r="V89" s="590"/>
      <c r="W89" s="590"/>
      <c r="X89" s="590"/>
      <c r="Y89" s="591"/>
      <c r="Z89" s="182"/>
      <c r="AA89" s="185"/>
      <c r="AB89" s="185"/>
      <c r="AC89" s="185"/>
      <c r="AD89" s="185"/>
      <c r="AE89" s="185"/>
      <c r="AF89" s="185"/>
      <c r="AG89" s="185"/>
      <c r="AH89" s="185"/>
      <c r="AI89" s="185"/>
      <c r="AJ89" s="185"/>
      <c r="AK89" s="185"/>
      <c r="AL89" s="185"/>
      <c r="AM89" s="185"/>
      <c r="AN89" s="185"/>
      <c r="AO89" s="185"/>
      <c r="AP89" s="185"/>
      <c r="AQ89" s="185"/>
      <c r="AR89" s="185"/>
      <c r="AS89" s="185"/>
      <c r="AT89" s="185"/>
      <c r="AU89" s="185"/>
    </row>
    <row r="90" spans="1:47" s="186" customFormat="1" ht="18" customHeight="1" thickBot="1" x14ac:dyDescent="0.3">
      <c r="A90" s="179"/>
      <c r="B90" s="582"/>
      <c r="C90" s="187" t="s">
        <v>74</v>
      </c>
      <c r="D90" s="229" t="s">
        <v>349</v>
      </c>
      <c r="E90" s="582"/>
      <c r="F90" s="69">
        <f>SUM(E212,E225,E231)*0.05</f>
        <v>0</v>
      </c>
      <c r="G90" s="266">
        <v>15</v>
      </c>
      <c r="H90" s="585"/>
      <c r="I90" s="278"/>
      <c r="J90" s="24"/>
      <c r="K90" s="480"/>
      <c r="L90" s="471"/>
      <c r="M90" s="601"/>
      <c r="N90" s="604"/>
      <c r="O90" s="613"/>
      <c r="P90" s="613"/>
      <c r="Q90" s="635"/>
      <c r="R90" s="272"/>
      <c r="S90" s="589"/>
      <c r="T90" s="590"/>
      <c r="U90" s="590"/>
      <c r="V90" s="590"/>
      <c r="W90" s="590"/>
      <c r="X90" s="590"/>
      <c r="Y90" s="591"/>
      <c r="Z90" s="182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5"/>
      <c r="AT90" s="185"/>
      <c r="AU90" s="185"/>
    </row>
    <row r="91" spans="1:47" s="186" customFormat="1" ht="18" hidden="1" customHeight="1" thickBot="1" x14ac:dyDescent="0.3">
      <c r="A91" s="76"/>
      <c r="B91" s="180" t="s">
        <v>34</v>
      </c>
      <c r="C91" s="620" t="s">
        <v>122</v>
      </c>
      <c r="D91" s="661"/>
      <c r="E91" s="146">
        <f>IF(SUM(F92:F97)&lt;AA91,0,IF(SUM(F92:F97)&gt;100,100,SUM(F92:F97)))</f>
        <v>0</v>
      </c>
      <c r="F91" s="37"/>
      <c r="G91" s="32">
        <f>SUM(G92:G97)</f>
        <v>100</v>
      </c>
      <c r="H91" s="32">
        <v>0</v>
      </c>
      <c r="I91" s="276">
        <f>E91*H91</f>
        <v>0</v>
      </c>
      <c r="J91" s="52">
        <f>G91*H91</f>
        <v>0</v>
      </c>
      <c r="K91" s="477" t="e">
        <f>ROUND(I91/J91,3)</f>
        <v>#DIV/0!</v>
      </c>
      <c r="L91" s="74">
        <f>J91/N$91*P$91</f>
        <v>0</v>
      </c>
      <c r="M91" s="600">
        <f>SUM(I91:I168)</f>
        <v>0</v>
      </c>
      <c r="N91" s="603">
        <f>SUM(J91:J168)</f>
        <v>1700</v>
      </c>
      <c r="O91" s="695">
        <f>M91/N91</f>
        <v>0</v>
      </c>
      <c r="P91" s="612">
        <v>0.22500000000000001</v>
      </c>
      <c r="Q91" s="635"/>
      <c r="R91" s="188"/>
      <c r="S91" s="638" t="s">
        <v>528</v>
      </c>
      <c r="T91" s="639"/>
      <c r="U91" s="639"/>
      <c r="V91" s="639"/>
      <c r="W91" s="639"/>
      <c r="X91" s="639"/>
      <c r="Y91" s="640"/>
      <c r="Z91" s="182"/>
      <c r="AA91" s="191">
        <v>20</v>
      </c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</row>
    <row r="92" spans="1:47" s="186" customFormat="1" ht="18" hidden="1" customHeight="1" x14ac:dyDescent="0.25">
      <c r="A92" s="76"/>
      <c r="B92" s="581"/>
      <c r="C92" s="187" t="s">
        <v>71</v>
      </c>
      <c r="D92" s="229" t="s">
        <v>123</v>
      </c>
      <c r="E92" s="581"/>
      <c r="F92" s="149">
        <v>0</v>
      </c>
      <c r="G92" s="39">
        <v>30</v>
      </c>
      <c r="H92" s="581"/>
      <c r="I92" s="366"/>
      <c r="J92" s="19"/>
      <c r="K92" s="479">
        <f t="shared" ref="K92:K97" si="8">ROUND(F92/G92,3)</f>
        <v>0</v>
      </c>
      <c r="L92" s="471"/>
      <c r="M92" s="601"/>
      <c r="N92" s="604"/>
      <c r="O92" s="696"/>
      <c r="P92" s="613"/>
      <c r="Q92" s="635"/>
      <c r="R92" s="188"/>
      <c r="S92" s="638"/>
      <c r="T92" s="639"/>
      <c r="U92" s="639"/>
      <c r="V92" s="639"/>
      <c r="W92" s="639"/>
      <c r="X92" s="639"/>
      <c r="Y92" s="640"/>
      <c r="Z92" s="182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</row>
    <row r="93" spans="1:47" s="186" customFormat="1" ht="18" hidden="1" customHeight="1" x14ac:dyDescent="0.25">
      <c r="A93" s="76"/>
      <c r="B93" s="582"/>
      <c r="C93" s="187" t="s">
        <v>72</v>
      </c>
      <c r="D93" s="229" t="s">
        <v>124</v>
      </c>
      <c r="E93" s="582"/>
      <c r="F93" s="149">
        <v>0</v>
      </c>
      <c r="G93" s="39">
        <v>10</v>
      </c>
      <c r="H93" s="582"/>
      <c r="I93" s="367"/>
      <c r="J93" s="24"/>
      <c r="K93" s="480">
        <f t="shared" si="8"/>
        <v>0</v>
      </c>
      <c r="L93" s="471"/>
      <c r="M93" s="601"/>
      <c r="N93" s="604"/>
      <c r="O93" s="696"/>
      <c r="P93" s="613"/>
      <c r="Q93" s="635"/>
      <c r="R93" s="188"/>
      <c r="S93" s="638"/>
      <c r="T93" s="639"/>
      <c r="U93" s="639"/>
      <c r="V93" s="639"/>
      <c r="W93" s="639"/>
      <c r="X93" s="639"/>
      <c r="Y93" s="640"/>
      <c r="Z93" s="182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5"/>
      <c r="AT93" s="185"/>
      <c r="AU93" s="185"/>
    </row>
    <row r="94" spans="1:47" s="186" customFormat="1" ht="25.5" hidden="1" x14ac:dyDescent="0.25">
      <c r="A94" s="76"/>
      <c r="B94" s="582"/>
      <c r="C94" s="197" t="s">
        <v>73</v>
      </c>
      <c r="D94" s="229" t="s">
        <v>466</v>
      </c>
      <c r="E94" s="582"/>
      <c r="F94" s="149">
        <v>0</v>
      </c>
      <c r="G94" s="39">
        <v>10</v>
      </c>
      <c r="H94" s="582"/>
      <c r="I94" s="367"/>
      <c r="J94" s="24"/>
      <c r="K94" s="480">
        <f t="shared" si="8"/>
        <v>0</v>
      </c>
      <c r="L94" s="471"/>
      <c r="M94" s="601"/>
      <c r="N94" s="604"/>
      <c r="O94" s="696"/>
      <c r="P94" s="613"/>
      <c r="Q94" s="635"/>
      <c r="R94" s="188"/>
      <c r="S94" s="638"/>
      <c r="T94" s="639"/>
      <c r="U94" s="639"/>
      <c r="V94" s="639"/>
      <c r="W94" s="639"/>
      <c r="X94" s="639"/>
      <c r="Y94" s="640"/>
      <c r="Z94" s="182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5"/>
      <c r="AT94" s="185"/>
      <c r="AU94" s="185"/>
    </row>
    <row r="95" spans="1:47" s="186" customFormat="1" ht="18" hidden="1" customHeight="1" x14ac:dyDescent="0.25">
      <c r="A95" s="76"/>
      <c r="B95" s="582"/>
      <c r="C95" s="197" t="s">
        <v>74</v>
      </c>
      <c r="D95" s="232" t="s">
        <v>127</v>
      </c>
      <c r="E95" s="582"/>
      <c r="F95" s="149">
        <v>0</v>
      </c>
      <c r="G95" s="39">
        <v>30</v>
      </c>
      <c r="H95" s="582"/>
      <c r="I95" s="367"/>
      <c r="J95" s="24"/>
      <c r="K95" s="480">
        <f t="shared" si="8"/>
        <v>0</v>
      </c>
      <c r="L95" s="471"/>
      <c r="M95" s="601"/>
      <c r="N95" s="604"/>
      <c r="O95" s="696"/>
      <c r="P95" s="613"/>
      <c r="Q95" s="635"/>
      <c r="R95" s="188"/>
      <c r="S95" s="638"/>
      <c r="T95" s="639"/>
      <c r="U95" s="639"/>
      <c r="V95" s="639"/>
      <c r="W95" s="639"/>
      <c r="X95" s="639"/>
      <c r="Y95" s="640"/>
      <c r="Z95" s="182"/>
      <c r="AA95" s="185"/>
      <c r="AB95" s="185"/>
      <c r="AC95" s="185"/>
      <c r="AD95" s="185"/>
      <c r="AE95" s="185"/>
      <c r="AF95" s="185"/>
      <c r="AG95" s="185"/>
      <c r="AH95" s="185"/>
      <c r="AI95" s="185"/>
      <c r="AJ95" s="185"/>
      <c r="AK95" s="185"/>
      <c r="AL95" s="185"/>
      <c r="AM95" s="185"/>
      <c r="AN95" s="185"/>
      <c r="AO95" s="185"/>
      <c r="AP95" s="185"/>
      <c r="AQ95" s="185"/>
      <c r="AR95" s="185"/>
      <c r="AS95" s="185"/>
      <c r="AT95" s="185"/>
      <c r="AU95" s="185"/>
    </row>
    <row r="96" spans="1:47" s="186" customFormat="1" ht="18" hidden="1" customHeight="1" x14ac:dyDescent="0.25">
      <c r="A96" s="76"/>
      <c r="B96" s="582"/>
      <c r="C96" s="197" t="s">
        <v>75</v>
      </c>
      <c r="D96" s="232" t="s">
        <v>128</v>
      </c>
      <c r="E96" s="582"/>
      <c r="F96" s="149">
        <v>0</v>
      </c>
      <c r="G96" s="39">
        <v>10</v>
      </c>
      <c r="H96" s="582"/>
      <c r="I96" s="367"/>
      <c r="J96" s="24"/>
      <c r="K96" s="480">
        <f t="shared" si="8"/>
        <v>0</v>
      </c>
      <c r="L96" s="471"/>
      <c r="M96" s="601"/>
      <c r="N96" s="604"/>
      <c r="O96" s="696"/>
      <c r="P96" s="613"/>
      <c r="Q96" s="635"/>
      <c r="R96" s="188"/>
      <c r="S96" s="638"/>
      <c r="T96" s="639"/>
      <c r="U96" s="639"/>
      <c r="V96" s="639"/>
      <c r="W96" s="639"/>
      <c r="X96" s="639"/>
      <c r="Y96" s="640"/>
      <c r="Z96" s="182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5"/>
      <c r="AT96" s="185"/>
      <c r="AU96" s="185"/>
    </row>
    <row r="97" spans="1:47" s="186" customFormat="1" ht="25.5" hidden="1" x14ac:dyDescent="0.25">
      <c r="A97" s="76"/>
      <c r="B97" s="582"/>
      <c r="C97" s="197" t="s">
        <v>76</v>
      </c>
      <c r="D97" s="232" t="s">
        <v>129</v>
      </c>
      <c r="E97" s="582"/>
      <c r="F97" s="177">
        <v>0</v>
      </c>
      <c r="G97" s="266">
        <v>10</v>
      </c>
      <c r="H97" s="582"/>
      <c r="I97" s="367"/>
      <c r="J97" s="24"/>
      <c r="K97" s="480">
        <f t="shared" si="8"/>
        <v>0</v>
      </c>
      <c r="L97" s="471"/>
      <c r="M97" s="601"/>
      <c r="N97" s="604"/>
      <c r="O97" s="696"/>
      <c r="P97" s="613"/>
      <c r="Q97" s="635"/>
      <c r="R97" s="188"/>
      <c r="S97" s="638"/>
      <c r="T97" s="639"/>
      <c r="U97" s="639"/>
      <c r="V97" s="639"/>
      <c r="W97" s="639"/>
      <c r="X97" s="639"/>
      <c r="Y97" s="640"/>
      <c r="Z97" s="182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5"/>
      <c r="AT97" s="185"/>
      <c r="AU97" s="185"/>
    </row>
    <row r="98" spans="1:47" s="186" customFormat="1" ht="18" customHeight="1" thickBot="1" x14ac:dyDescent="0.3">
      <c r="A98" s="76"/>
      <c r="B98" s="180" t="s">
        <v>35</v>
      </c>
      <c r="C98" s="620" t="s">
        <v>131</v>
      </c>
      <c r="D98" s="621"/>
      <c r="E98" s="225">
        <f>IF(SUM(F99:F99)&lt;AA98,0,IF(SUM(F99:F99)&gt;100,100,SUM(F99:F99)))</f>
        <v>0</v>
      </c>
      <c r="F98" s="37"/>
      <c r="G98" s="32">
        <v>100</v>
      </c>
      <c r="H98" s="32">
        <v>3</v>
      </c>
      <c r="I98" s="276">
        <f>E98*H98</f>
        <v>0</v>
      </c>
      <c r="J98" s="52">
        <f>G98*H98</f>
        <v>300</v>
      </c>
      <c r="K98" s="477">
        <f>ROUND(I98/J98,3)</f>
        <v>0</v>
      </c>
      <c r="L98" s="74">
        <f>J98/N$91*P$91</f>
        <v>3.9705882352941181E-2</v>
      </c>
      <c r="M98" s="601"/>
      <c r="N98" s="604"/>
      <c r="O98" s="696"/>
      <c r="P98" s="613"/>
      <c r="Q98" s="635"/>
      <c r="R98" s="188"/>
      <c r="S98" s="589"/>
      <c r="T98" s="590"/>
      <c r="U98" s="590"/>
      <c r="V98" s="590"/>
      <c r="W98" s="590"/>
      <c r="X98" s="590"/>
      <c r="Y98" s="591"/>
      <c r="Z98" s="182"/>
      <c r="AA98" s="191">
        <v>30</v>
      </c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5"/>
      <c r="AT98" s="185"/>
      <c r="AU98" s="185"/>
    </row>
    <row r="99" spans="1:47" s="186" customFormat="1" ht="57.75" customHeight="1" x14ac:dyDescent="0.25">
      <c r="A99" s="76"/>
      <c r="B99" s="532"/>
      <c r="C99" s="187" t="s">
        <v>72</v>
      </c>
      <c r="D99" s="233" t="s">
        <v>132</v>
      </c>
      <c r="E99" s="534"/>
      <c r="F99" s="220">
        <v>0</v>
      </c>
      <c r="G99" s="39">
        <v>100</v>
      </c>
      <c r="H99" s="535"/>
      <c r="I99" s="282"/>
      <c r="J99" s="542"/>
      <c r="K99" s="480">
        <f>ROUND(F99/G99,3)</f>
        <v>0</v>
      </c>
      <c r="L99" s="471"/>
      <c r="M99" s="601"/>
      <c r="N99" s="604"/>
      <c r="O99" s="696"/>
      <c r="P99" s="613"/>
      <c r="Q99" s="635"/>
      <c r="R99" s="188"/>
      <c r="S99" s="589" t="s">
        <v>554</v>
      </c>
      <c r="T99" s="590"/>
      <c r="U99" s="590"/>
      <c r="V99" s="590"/>
      <c r="W99" s="590"/>
      <c r="X99" s="590"/>
      <c r="Y99" s="591"/>
      <c r="Z99" s="182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5"/>
      <c r="AT99" s="185"/>
      <c r="AU99" s="185"/>
    </row>
    <row r="100" spans="1:47" s="186" customFormat="1" ht="18" customHeight="1" thickBot="1" x14ac:dyDescent="0.3">
      <c r="A100" s="76"/>
      <c r="B100" s="190" t="s">
        <v>36</v>
      </c>
      <c r="C100" s="587" t="s">
        <v>133</v>
      </c>
      <c r="D100" s="599"/>
      <c r="E100" s="146">
        <f>IF(SUM(F101:F103)&lt;AA100,0,IF(SUM(F101:F103)&gt;100,100,SUM(F101:F103)))</f>
        <v>0</v>
      </c>
      <c r="F100" s="263"/>
      <c r="G100" s="31">
        <f>SUM(G101:G103)</f>
        <v>100</v>
      </c>
      <c r="H100" s="35">
        <v>3</v>
      </c>
      <c r="I100" s="298">
        <f>E100*H100</f>
        <v>0</v>
      </c>
      <c r="J100" s="51">
        <f>G100*H100</f>
        <v>300</v>
      </c>
      <c r="K100" s="474">
        <f>ROUND(I100/J100,3)</f>
        <v>0</v>
      </c>
      <c r="L100" s="70">
        <f>J100/N$91*P$91</f>
        <v>3.9705882352941181E-2</v>
      </c>
      <c r="M100" s="601"/>
      <c r="N100" s="604"/>
      <c r="O100" s="696"/>
      <c r="P100" s="613"/>
      <c r="Q100" s="635"/>
      <c r="R100" s="253"/>
      <c r="S100" s="589"/>
      <c r="T100" s="590"/>
      <c r="U100" s="590"/>
      <c r="V100" s="590"/>
      <c r="W100" s="590"/>
      <c r="X100" s="590"/>
      <c r="Y100" s="591"/>
      <c r="Z100" s="182"/>
      <c r="AA100" s="191">
        <v>30</v>
      </c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5"/>
      <c r="AT100" s="185"/>
      <c r="AU100" s="185"/>
    </row>
    <row r="101" spans="1:47" s="186" customFormat="1" ht="28.5" customHeight="1" x14ac:dyDescent="0.25">
      <c r="A101" s="76"/>
      <c r="B101" s="581"/>
      <c r="C101" s="187" t="s">
        <v>71</v>
      </c>
      <c r="D101" s="229" t="s">
        <v>134</v>
      </c>
      <c r="E101" s="581"/>
      <c r="F101" s="149">
        <v>0</v>
      </c>
      <c r="G101" s="39">
        <v>50</v>
      </c>
      <c r="H101" s="584"/>
      <c r="I101" s="277"/>
      <c r="J101" s="19"/>
      <c r="K101" s="480">
        <f t="shared" ref="K101:K103" si="9">ROUND(F101/G101,3)</f>
        <v>0</v>
      </c>
      <c r="L101" s="471"/>
      <c r="M101" s="601"/>
      <c r="N101" s="604"/>
      <c r="O101" s="696"/>
      <c r="P101" s="613"/>
      <c r="Q101" s="635"/>
      <c r="R101" s="253"/>
      <c r="S101" s="589" t="s">
        <v>531</v>
      </c>
      <c r="T101" s="590"/>
      <c r="U101" s="590"/>
      <c r="V101" s="590"/>
      <c r="W101" s="590"/>
      <c r="X101" s="590"/>
      <c r="Y101" s="591"/>
      <c r="Z101" s="182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5"/>
      <c r="AT101" s="185"/>
      <c r="AU101" s="185"/>
    </row>
    <row r="102" spans="1:47" s="186" customFormat="1" ht="19.5" customHeight="1" x14ac:dyDescent="0.25">
      <c r="A102" s="76"/>
      <c r="B102" s="582"/>
      <c r="C102" s="187" t="s">
        <v>75</v>
      </c>
      <c r="D102" s="229" t="s">
        <v>478</v>
      </c>
      <c r="E102" s="582"/>
      <c r="F102" s="149">
        <v>0</v>
      </c>
      <c r="G102" s="39">
        <v>25</v>
      </c>
      <c r="H102" s="585"/>
      <c r="I102" s="278"/>
      <c r="J102" s="24"/>
      <c r="K102" s="480">
        <f t="shared" si="9"/>
        <v>0</v>
      </c>
      <c r="L102" s="471"/>
      <c r="M102" s="601"/>
      <c r="N102" s="604"/>
      <c r="O102" s="696"/>
      <c r="P102" s="613"/>
      <c r="Q102" s="635"/>
      <c r="R102" s="253"/>
      <c r="S102" s="589" t="s">
        <v>533</v>
      </c>
      <c r="T102" s="590"/>
      <c r="U102" s="590"/>
      <c r="V102" s="590"/>
      <c r="W102" s="590"/>
      <c r="X102" s="590"/>
      <c r="Y102" s="591"/>
      <c r="Z102" s="182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5"/>
      <c r="AT102" s="185"/>
      <c r="AU102" s="185"/>
    </row>
    <row r="103" spans="1:47" s="186" customFormat="1" ht="19.5" customHeight="1" x14ac:dyDescent="0.25">
      <c r="A103" s="76"/>
      <c r="B103" s="582"/>
      <c r="C103" s="187" t="s">
        <v>296</v>
      </c>
      <c r="D103" s="229" t="s">
        <v>297</v>
      </c>
      <c r="E103" s="582"/>
      <c r="F103" s="149">
        <v>0</v>
      </c>
      <c r="G103" s="39">
        <v>25</v>
      </c>
      <c r="H103" s="585"/>
      <c r="I103" s="278"/>
      <c r="J103" s="24"/>
      <c r="K103" s="480">
        <f t="shared" si="9"/>
        <v>0</v>
      </c>
      <c r="L103" s="471"/>
      <c r="M103" s="601"/>
      <c r="N103" s="604"/>
      <c r="O103" s="696"/>
      <c r="P103" s="613"/>
      <c r="Q103" s="635"/>
      <c r="R103" s="253"/>
      <c r="S103" s="589" t="s">
        <v>534</v>
      </c>
      <c r="T103" s="590"/>
      <c r="U103" s="590"/>
      <c r="V103" s="590"/>
      <c r="W103" s="590"/>
      <c r="X103" s="590"/>
      <c r="Y103" s="591"/>
      <c r="Z103" s="182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5"/>
      <c r="AT103" s="185"/>
      <c r="AU103" s="185"/>
    </row>
    <row r="104" spans="1:47" s="186" customFormat="1" ht="18" hidden="1" customHeight="1" thickBot="1" x14ac:dyDescent="0.3">
      <c r="A104" s="76"/>
      <c r="B104" s="190" t="s">
        <v>37</v>
      </c>
      <c r="C104" s="587" t="s">
        <v>135</v>
      </c>
      <c r="D104" s="599"/>
      <c r="E104" s="146">
        <f>IF(SUM(F105:F110)&lt;AA104,0,IF(SUM(F105:F110)&gt;100,100,SUM(F105:F110)))</f>
        <v>0</v>
      </c>
      <c r="F104" s="263"/>
      <c r="G104" s="31">
        <f>SUM(G105:G110)</f>
        <v>100</v>
      </c>
      <c r="H104" s="35">
        <v>0</v>
      </c>
      <c r="I104" s="298">
        <f>E104*H104</f>
        <v>0</v>
      </c>
      <c r="J104" s="299">
        <f>G104*H104</f>
        <v>0</v>
      </c>
      <c r="K104" s="474" t="e">
        <f>ROUND(I104/J104,3)</f>
        <v>#DIV/0!</v>
      </c>
      <c r="L104" s="70">
        <f>J104/N$91*P$91</f>
        <v>0</v>
      </c>
      <c r="M104" s="601"/>
      <c r="N104" s="604"/>
      <c r="O104" s="696"/>
      <c r="P104" s="613"/>
      <c r="Q104" s="635"/>
      <c r="R104" s="188"/>
      <c r="S104" s="589"/>
      <c r="T104" s="590"/>
      <c r="U104" s="590"/>
      <c r="V104" s="590"/>
      <c r="W104" s="590"/>
      <c r="X104" s="590"/>
      <c r="Y104" s="591"/>
      <c r="Z104" s="182"/>
      <c r="AA104" s="191">
        <v>14</v>
      </c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</row>
    <row r="105" spans="1:47" s="186" customFormat="1" ht="18" hidden="1" customHeight="1" x14ac:dyDescent="0.25">
      <c r="A105" s="76"/>
      <c r="B105" s="581"/>
      <c r="C105" s="187" t="s">
        <v>71</v>
      </c>
      <c r="D105" s="229" t="s">
        <v>136</v>
      </c>
      <c r="E105" s="581"/>
      <c r="F105" s="149">
        <v>0</v>
      </c>
      <c r="G105" s="39">
        <v>20</v>
      </c>
      <c r="H105" s="584"/>
      <c r="I105" s="277"/>
      <c r="J105" s="19"/>
      <c r="K105" s="480">
        <f t="shared" ref="K105:K110" si="10">ROUND(F105/G105,3)</f>
        <v>0</v>
      </c>
      <c r="L105" s="471"/>
      <c r="M105" s="601"/>
      <c r="N105" s="604"/>
      <c r="O105" s="696"/>
      <c r="P105" s="613"/>
      <c r="Q105" s="635"/>
      <c r="R105" s="188"/>
      <c r="S105" s="589"/>
      <c r="T105" s="590"/>
      <c r="U105" s="590"/>
      <c r="V105" s="590"/>
      <c r="W105" s="590"/>
      <c r="X105" s="590"/>
      <c r="Y105" s="591"/>
      <c r="Z105" s="182"/>
      <c r="AA105" s="185"/>
      <c r="AB105" s="185"/>
      <c r="AC105" s="185"/>
      <c r="AD105" s="185"/>
      <c r="AE105" s="185"/>
      <c r="AF105" s="185"/>
      <c r="AG105" s="185"/>
      <c r="AH105" s="185"/>
      <c r="AI105" s="185"/>
      <c r="AJ105" s="185"/>
      <c r="AK105" s="185"/>
      <c r="AL105" s="185"/>
      <c r="AM105" s="185"/>
      <c r="AN105" s="185"/>
      <c r="AO105" s="185"/>
      <c r="AP105" s="185"/>
      <c r="AQ105" s="185"/>
      <c r="AR105" s="185"/>
      <c r="AS105" s="185"/>
      <c r="AT105" s="185"/>
      <c r="AU105" s="185"/>
    </row>
    <row r="106" spans="1:47" s="186" customFormat="1" ht="18" hidden="1" customHeight="1" x14ac:dyDescent="0.25">
      <c r="A106" s="76"/>
      <c r="B106" s="582"/>
      <c r="C106" s="187" t="s">
        <v>72</v>
      </c>
      <c r="D106" s="229" t="s">
        <v>137</v>
      </c>
      <c r="E106" s="582"/>
      <c r="F106" s="149">
        <v>0</v>
      </c>
      <c r="G106" s="39">
        <v>20</v>
      </c>
      <c r="H106" s="585"/>
      <c r="I106" s="278"/>
      <c r="J106" s="24"/>
      <c r="K106" s="480">
        <f t="shared" si="10"/>
        <v>0</v>
      </c>
      <c r="L106" s="471"/>
      <c r="M106" s="601"/>
      <c r="N106" s="604"/>
      <c r="O106" s="696"/>
      <c r="P106" s="613"/>
      <c r="Q106" s="635"/>
      <c r="R106" s="188"/>
      <c r="S106" s="589"/>
      <c r="T106" s="590"/>
      <c r="U106" s="590"/>
      <c r="V106" s="590"/>
      <c r="W106" s="590"/>
      <c r="X106" s="590"/>
      <c r="Y106" s="591"/>
      <c r="Z106" s="182"/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</row>
    <row r="107" spans="1:47" s="186" customFormat="1" ht="18" hidden="1" customHeight="1" x14ac:dyDescent="0.25">
      <c r="A107" s="76"/>
      <c r="B107" s="582"/>
      <c r="C107" s="187" t="s">
        <v>73</v>
      </c>
      <c r="D107" s="229" t="s">
        <v>476</v>
      </c>
      <c r="E107" s="582"/>
      <c r="F107" s="149">
        <v>0</v>
      </c>
      <c r="G107" s="39">
        <v>15</v>
      </c>
      <c r="H107" s="585"/>
      <c r="I107" s="278"/>
      <c r="J107" s="24"/>
      <c r="K107" s="480">
        <f t="shared" si="10"/>
        <v>0</v>
      </c>
      <c r="L107" s="471"/>
      <c r="M107" s="601"/>
      <c r="N107" s="604"/>
      <c r="O107" s="696"/>
      <c r="P107" s="613"/>
      <c r="Q107" s="635"/>
      <c r="R107" s="253"/>
      <c r="S107" s="589"/>
      <c r="T107" s="590"/>
      <c r="U107" s="590"/>
      <c r="V107" s="590"/>
      <c r="W107" s="590"/>
      <c r="X107" s="590"/>
      <c r="Y107" s="591"/>
      <c r="Z107" s="182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185"/>
    </row>
    <row r="108" spans="1:47" s="186" customFormat="1" ht="18" hidden="1" customHeight="1" x14ac:dyDescent="0.25">
      <c r="A108" s="76"/>
      <c r="B108" s="582"/>
      <c r="C108" s="187" t="s">
        <v>74</v>
      </c>
      <c r="D108" s="229" t="s">
        <v>299</v>
      </c>
      <c r="E108" s="582"/>
      <c r="F108" s="149">
        <v>0</v>
      </c>
      <c r="G108" s="39">
        <v>15</v>
      </c>
      <c r="H108" s="585"/>
      <c r="I108" s="278"/>
      <c r="J108" s="24"/>
      <c r="K108" s="480">
        <f t="shared" si="10"/>
        <v>0</v>
      </c>
      <c r="L108" s="471"/>
      <c r="M108" s="601"/>
      <c r="N108" s="604"/>
      <c r="O108" s="696"/>
      <c r="P108" s="613"/>
      <c r="Q108" s="635"/>
      <c r="R108" s="253"/>
      <c r="S108" s="589"/>
      <c r="T108" s="590"/>
      <c r="U108" s="590"/>
      <c r="V108" s="590"/>
      <c r="W108" s="590"/>
      <c r="X108" s="590"/>
      <c r="Y108" s="591"/>
      <c r="Z108" s="182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</row>
    <row r="109" spans="1:47" s="186" customFormat="1" ht="18" hidden="1" customHeight="1" x14ac:dyDescent="0.25">
      <c r="A109" s="76"/>
      <c r="B109" s="582"/>
      <c r="C109" s="187" t="s">
        <v>75</v>
      </c>
      <c r="D109" s="229" t="s">
        <v>138</v>
      </c>
      <c r="E109" s="582"/>
      <c r="F109" s="149">
        <v>0</v>
      </c>
      <c r="G109" s="39">
        <v>15</v>
      </c>
      <c r="H109" s="585"/>
      <c r="I109" s="278"/>
      <c r="J109" s="24"/>
      <c r="K109" s="480">
        <f t="shared" si="10"/>
        <v>0</v>
      </c>
      <c r="L109" s="471"/>
      <c r="M109" s="601"/>
      <c r="N109" s="604"/>
      <c r="O109" s="696"/>
      <c r="P109" s="613"/>
      <c r="Q109" s="635"/>
      <c r="R109" s="188"/>
      <c r="S109" s="589"/>
      <c r="T109" s="590"/>
      <c r="U109" s="590"/>
      <c r="V109" s="590"/>
      <c r="W109" s="590"/>
      <c r="X109" s="590"/>
      <c r="Y109" s="591"/>
      <c r="Z109" s="182"/>
      <c r="AA109" s="185"/>
      <c r="AB109" s="185"/>
      <c r="AC109" s="185"/>
      <c r="AD109" s="185"/>
      <c r="AE109" s="185"/>
      <c r="AF109" s="185"/>
      <c r="AG109" s="185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</row>
    <row r="110" spans="1:47" s="186" customFormat="1" ht="18" hidden="1" customHeight="1" x14ac:dyDescent="0.25">
      <c r="A110" s="76"/>
      <c r="B110" s="582"/>
      <c r="C110" s="197" t="s">
        <v>76</v>
      </c>
      <c r="D110" s="232" t="s">
        <v>300</v>
      </c>
      <c r="E110" s="582"/>
      <c r="F110" s="177">
        <v>0</v>
      </c>
      <c r="G110" s="266">
        <v>15</v>
      </c>
      <c r="H110" s="585"/>
      <c r="I110" s="278"/>
      <c r="J110" s="24"/>
      <c r="K110" s="480">
        <f t="shared" si="10"/>
        <v>0</v>
      </c>
      <c r="L110" s="471"/>
      <c r="M110" s="601"/>
      <c r="N110" s="604"/>
      <c r="O110" s="696"/>
      <c r="P110" s="613"/>
      <c r="Q110" s="635"/>
      <c r="R110" s="253"/>
      <c r="S110" s="589"/>
      <c r="T110" s="590"/>
      <c r="U110" s="590"/>
      <c r="V110" s="590"/>
      <c r="W110" s="590"/>
      <c r="X110" s="590"/>
      <c r="Y110" s="591"/>
      <c r="Z110" s="182"/>
      <c r="AA110" s="185"/>
      <c r="AB110" s="185"/>
      <c r="AC110" s="185"/>
      <c r="AD110" s="185"/>
      <c r="AE110" s="185"/>
      <c r="AF110" s="185"/>
      <c r="AG110" s="185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</row>
    <row r="111" spans="1:47" s="186" customFormat="1" ht="18" customHeight="1" thickBot="1" x14ac:dyDescent="0.3">
      <c r="A111" s="76"/>
      <c r="B111" s="190" t="s">
        <v>38</v>
      </c>
      <c r="C111" s="587" t="s">
        <v>139</v>
      </c>
      <c r="D111" s="599"/>
      <c r="E111" s="69">
        <f>IF(SUM(F112:F119)&lt;AA111,0,IF(SUM(F112:F119)&gt;100,100,SUM(F112:F119)))</f>
        <v>0</v>
      </c>
      <c r="F111" s="263"/>
      <c r="G111" s="31">
        <f>SUM(G112:G119)</f>
        <v>100</v>
      </c>
      <c r="H111" s="31">
        <v>2</v>
      </c>
      <c r="I111" s="298">
        <f>E111*H111</f>
        <v>0</v>
      </c>
      <c r="J111" s="299">
        <f>G111*H111</f>
        <v>200</v>
      </c>
      <c r="K111" s="474">
        <f>ROUND(I111/J111,3)</f>
        <v>0</v>
      </c>
      <c r="L111" s="70">
        <f>J111/N$91*P$91</f>
        <v>2.6470588235294117E-2</v>
      </c>
      <c r="M111" s="601"/>
      <c r="N111" s="604"/>
      <c r="O111" s="696"/>
      <c r="P111" s="613"/>
      <c r="Q111" s="635"/>
      <c r="R111" s="188"/>
      <c r="S111" s="589"/>
      <c r="T111" s="590"/>
      <c r="U111" s="590"/>
      <c r="V111" s="590"/>
      <c r="W111" s="590"/>
      <c r="X111" s="590"/>
      <c r="Y111" s="591"/>
      <c r="Z111" s="183"/>
      <c r="AA111" s="191">
        <v>10</v>
      </c>
      <c r="AB111" s="185"/>
      <c r="AC111" s="185"/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5"/>
      <c r="AR111" s="185"/>
      <c r="AS111" s="185"/>
      <c r="AT111" s="185"/>
      <c r="AU111" s="185"/>
    </row>
    <row r="112" spans="1:47" s="186" customFormat="1" ht="55.5" customHeight="1" x14ac:dyDescent="0.25">
      <c r="A112" s="76"/>
      <c r="B112" s="582"/>
      <c r="C112" s="187" t="s">
        <v>79</v>
      </c>
      <c r="D112" s="229" t="s">
        <v>140</v>
      </c>
      <c r="E112" s="582"/>
      <c r="F112" s="149">
        <v>0</v>
      </c>
      <c r="G112" s="39">
        <v>20</v>
      </c>
      <c r="H112" s="585"/>
      <c r="I112" s="278"/>
      <c r="J112" s="22"/>
      <c r="K112" s="480"/>
      <c r="L112" s="471"/>
      <c r="M112" s="601"/>
      <c r="N112" s="604"/>
      <c r="O112" s="696"/>
      <c r="P112" s="613"/>
      <c r="Q112" s="635"/>
      <c r="R112" s="188"/>
      <c r="S112" s="589" t="s">
        <v>561</v>
      </c>
      <c r="T112" s="590"/>
      <c r="U112" s="590"/>
      <c r="V112" s="590"/>
      <c r="W112" s="590"/>
      <c r="X112" s="590"/>
      <c r="Y112" s="591"/>
      <c r="Z112" s="182"/>
      <c r="AA112" s="199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  <c r="AT112" s="185"/>
      <c r="AU112" s="185"/>
    </row>
    <row r="113" spans="1:47" s="186" customFormat="1" ht="55.5" customHeight="1" x14ac:dyDescent="0.25">
      <c r="A113" s="76"/>
      <c r="B113" s="582"/>
      <c r="C113" s="187" t="s">
        <v>80</v>
      </c>
      <c r="D113" s="229" t="s">
        <v>141</v>
      </c>
      <c r="E113" s="582"/>
      <c r="F113" s="149">
        <v>0</v>
      </c>
      <c r="G113" s="39">
        <v>15</v>
      </c>
      <c r="H113" s="585"/>
      <c r="I113" s="278"/>
      <c r="J113" s="22"/>
      <c r="K113" s="480"/>
      <c r="L113" s="471"/>
      <c r="M113" s="601"/>
      <c r="N113" s="604"/>
      <c r="O113" s="696"/>
      <c r="P113" s="613"/>
      <c r="Q113" s="635"/>
      <c r="R113" s="188"/>
      <c r="S113" s="589" t="s">
        <v>562</v>
      </c>
      <c r="T113" s="590"/>
      <c r="U113" s="590"/>
      <c r="V113" s="590"/>
      <c r="W113" s="590"/>
      <c r="X113" s="590"/>
      <c r="Y113" s="591"/>
      <c r="Z113" s="182"/>
      <c r="AA113" s="199"/>
      <c r="AB113" s="185"/>
      <c r="AC113" s="185"/>
      <c r="AD113" s="185"/>
      <c r="AE113" s="185"/>
      <c r="AF113" s="185"/>
      <c r="AG113" s="185"/>
      <c r="AH113" s="185"/>
      <c r="AI113" s="185"/>
      <c r="AJ113" s="185"/>
      <c r="AK113" s="185"/>
      <c r="AL113" s="185"/>
      <c r="AM113" s="185"/>
      <c r="AN113" s="185"/>
      <c r="AO113" s="185"/>
      <c r="AP113" s="185"/>
      <c r="AQ113" s="185"/>
      <c r="AR113" s="185"/>
      <c r="AS113" s="185"/>
      <c r="AT113" s="185"/>
      <c r="AU113" s="185"/>
    </row>
    <row r="114" spans="1:47" s="186" customFormat="1" ht="18" customHeight="1" x14ac:dyDescent="0.25">
      <c r="A114" s="76"/>
      <c r="B114" s="582"/>
      <c r="C114" s="187" t="s">
        <v>83</v>
      </c>
      <c r="D114" s="229" t="s">
        <v>477</v>
      </c>
      <c r="E114" s="582"/>
      <c r="F114" s="149">
        <v>0</v>
      </c>
      <c r="G114" s="39">
        <v>15</v>
      </c>
      <c r="H114" s="585"/>
      <c r="I114" s="278"/>
      <c r="J114" s="22"/>
      <c r="K114" s="480"/>
      <c r="L114" s="471"/>
      <c r="M114" s="601"/>
      <c r="N114" s="604"/>
      <c r="O114" s="696"/>
      <c r="P114" s="613"/>
      <c r="Q114" s="635"/>
      <c r="R114" s="188"/>
      <c r="S114" s="589"/>
      <c r="T114" s="590"/>
      <c r="U114" s="590"/>
      <c r="V114" s="590"/>
      <c r="W114" s="590"/>
      <c r="X114" s="590"/>
      <c r="Y114" s="591"/>
      <c r="Z114" s="182"/>
      <c r="AA114" s="199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</row>
    <row r="115" spans="1:47" s="186" customFormat="1" ht="54" customHeight="1" x14ac:dyDescent="0.25">
      <c r="A115" s="76"/>
      <c r="B115" s="582"/>
      <c r="C115" s="187" t="s">
        <v>84</v>
      </c>
      <c r="D115" s="229" t="s">
        <v>143</v>
      </c>
      <c r="E115" s="582"/>
      <c r="F115" s="149">
        <v>0</v>
      </c>
      <c r="G115" s="39">
        <v>10</v>
      </c>
      <c r="H115" s="585"/>
      <c r="I115" s="278"/>
      <c r="J115" s="22"/>
      <c r="K115" s="480"/>
      <c r="L115" s="471"/>
      <c r="M115" s="601"/>
      <c r="N115" s="604"/>
      <c r="O115" s="696"/>
      <c r="P115" s="613"/>
      <c r="Q115" s="635"/>
      <c r="R115" s="188"/>
      <c r="S115" s="589" t="s">
        <v>563</v>
      </c>
      <c r="T115" s="590"/>
      <c r="U115" s="590"/>
      <c r="V115" s="590"/>
      <c r="W115" s="590"/>
      <c r="X115" s="590"/>
      <c r="Y115" s="591"/>
      <c r="Z115" s="182"/>
      <c r="AA115" s="199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</row>
    <row r="116" spans="1:47" s="186" customFormat="1" ht="18" customHeight="1" x14ac:dyDescent="0.25">
      <c r="A116" s="76"/>
      <c r="B116" s="582"/>
      <c r="C116" s="187" t="s">
        <v>86</v>
      </c>
      <c r="D116" s="229" t="s">
        <v>144</v>
      </c>
      <c r="E116" s="582"/>
      <c r="F116" s="149">
        <v>0</v>
      </c>
      <c r="G116" s="39">
        <v>15</v>
      </c>
      <c r="H116" s="585"/>
      <c r="I116" s="278"/>
      <c r="J116" s="22"/>
      <c r="K116" s="480"/>
      <c r="L116" s="471"/>
      <c r="M116" s="601"/>
      <c r="N116" s="604"/>
      <c r="O116" s="696"/>
      <c r="P116" s="613"/>
      <c r="Q116" s="635"/>
      <c r="R116" s="188"/>
      <c r="S116" s="638"/>
      <c r="T116" s="639"/>
      <c r="U116" s="639"/>
      <c r="V116" s="639"/>
      <c r="W116" s="639"/>
      <c r="X116" s="639"/>
      <c r="Y116" s="640"/>
      <c r="Z116" s="182"/>
      <c r="AA116" s="199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</row>
    <row r="117" spans="1:47" s="186" customFormat="1" ht="18" customHeight="1" x14ac:dyDescent="0.25">
      <c r="A117" s="76"/>
      <c r="B117" s="582"/>
      <c r="C117" s="187" t="s">
        <v>87</v>
      </c>
      <c r="D117" s="229" t="s">
        <v>145</v>
      </c>
      <c r="E117" s="582"/>
      <c r="F117" s="149">
        <v>0</v>
      </c>
      <c r="G117" s="39">
        <v>5</v>
      </c>
      <c r="H117" s="585"/>
      <c r="I117" s="278"/>
      <c r="J117" s="22"/>
      <c r="K117" s="480"/>
      <c r="L117" s="471"/>
      <c r="M117" s="601"/>
      <c r="N117" s="604"/>
      <c r="O117" s="696"/>
      <c r="P117" s="613"/>
      <c r="Q117" s="635"/>
      <c r="R117" s="188"/>
      <c r="S117" s="589"/>
      <c r="T117" s="590"/>
      <c r="U117" s="590"/>
      <c r="V117" s="590"/>
      <c r="W117" s="590"/>
      <c r="X117" s="590"/>
      <c r="Y117" s="591"/>
      <c r="Z117" s="182"/>
      <c r="AA117" s="199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</row>
    <row r="118" spans="1:47" s="186" customFormat="1" ht="18" customHeight="1" x14ac:dyDescent="0.25">
      <c r="A118" s="76"/>
      <c r="B118" s="582"/>
      <c r="C118" s="187" t="s">
        <v>88</v>
      </c>
      <c r="D118" s="229" t="s">
        <v>146</v>
      </c>
      <c r="E118" s="582"/>
      <c r="F118" s="149">
        <v>0</v>
      </c>
      <c r="G118" s="39">
        <v>5</v>
      </c>
      <c r="H118" s="585"/>
      <c r="I118" s="278"/>
      <c r="J118" s="22"/>
      <c r="K118" s="480"/>
      <c r="L118" s="471"/>
      <c r="M118" s="601"/>
      <c r="N118" s="604"/>
      <c r="O118" s="696"/>
      <c r="P118" s="613"/>
      <c r="Q118" s="635"/>
      <c r="R118" s="188"/>
      <c r="S118" s="589"/>
      <c r="T118" s="590"/>
      <c r="U118" s="590"/>
      <c r="V118" s="590"/>
      <c r="W118" s="590"/>
      <c r="X118" s="590"/>
      <c r="Y118" s="591"/>
      <c r="Z118" s="182"/>
      <c r="AA118" s="199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</row>
    <row r="119" spans="1:47" s="186" customFormat="1" ht="18" customHeight="1" x14ac:dyDescent="0.25">
      <c r="A119" s="76"/>
      <c r="B119" s="582"/>
      <c r="C119" s="187" t="s">
        <v>89</v>
      </c>
      <c r="D119" s="229" t="s">
        <v>147</v>
      </c>
      <c r="E119" s="582"/>
      <c r="F119" s="149">
        <v>0</v>
      </c>
      <c r="G119" s="39">
        <v>15</v>
      </c>
      <c r="H119" s="585"/>
      <c r="I119" s="278"/>
      <c r="J119" s="22"/>
      <c r="K119" s="480"/>
      <c r="L119" s="471"/>
      <c r="M119" s="601"/>
      <c r="N119" s="604"/>
      <c r="O119" s="696"/>
      <c r="P119" s="613"/>
      <c r="Q119" s="635"/>
      <c r="R119" s="188"/>
      <c r="S119" s="589"/>
      <c r="T119" s="590"/>
      <c r="U119" s="590"/>
      <c r="V119" s="590"/>
      <c r="W119" s="590"/>
      <c r="X119" s="590"/>
      <c r="Y119" s="591"/>
      <c r="Z119" s="182"/>
      <c r="AA119" s="199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</row>
    <row r="120" spans="1:47" s="186" customFormat="1" ht="18" customHeight="1" thickBot="1" x14ac:dyDescent="0.3">
      <c r="A120" s="76"/>
      <c r="B120" s="190" t="s">
        <v>39</v>
      </c>
      <c r="C120" s="587" t="s">
        <v>148</v>
      </c>
      <c r="D120" s="599"/>
      <c r="E120" s="69">
        <f>IF(SUM(F121:F124)&lt;AA120,0,IF(SUM(F121:F124)&gt;100,100,SUM(F121:F124)))</f>
        <v>0</v>
      </c>
      <c r="F120" s="263"/>
      <c r="G120" s="31">
        <v>100</v>
      </c>
      <c r="H120" s="31">
        <v>1</v>
      </c>
      <c r="I120" s="298">
        <f>E120*H120</f>
        <v>0</v>
      </c>
      <c r="J120" s="299">
        <f>G120*H120</f>
        <v>100</v>
      </c>
      <c r="K120" s="474">
        <f>ROUND(I120/J120,3)</f>
        <v>0</v>
      </c>
      <c r="L120" s="70">
        <f>J120/N$91*P$91</f>
        <v>1.3235294117647059E-2</v>
      </c>
      <c r="M120" s="601"/>
      <c r="N120" s="604"/>
      <c r="O120" s="696"/>
      <c r="P120" s="613"/>
      <c r="Q120" s="635"/>
      <c r="R120" s="188"/>
      <c r="S120" s="589"/>
      <c r="T120" s="590"/>
      <c r="U120" s="590"/>
      <c r="V120" s="590"/>
      <c r="W120" s="590"/>
      <c r="X120" s="590"/>
      <c r="Y120" s="591"/>
      <c r="Z120" s="183"/>
      <c r="AA120" s="462">
        <v>10</v>
      </c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</row>
    <row r="121" spans="1:47" s="186" customFormat="1" ht="56.25" customHeight="1" x14ac:dyDescent="0.25">
      <c r="A121" s="76"/>
      <c r="B121" s="581"/>
      <c r="C121" s="187" t="s">
        <v>79</v>
      </c>
      <c r="D121" s="229" t="s">
        <v>302</v>
      </c>
      <c r="E121" s="597"/>
      <c r="F121" s="149">
        <v>0</v>
      </c>
      <c r="G121" s="39">
        <v>30</v>
      </c>
      <c r="H121" s="584"/>
      <c r="I121" s="277"/>
      <c r="J121" s="19"/>
      <c r="K121" s="479"/>
      <c r="L121" s="471"/>
      <c r="M121" s="601"/>
      <c r="N121" s="604"/>
      <c r="O121" s="696"/>
      <c r="P121" s="613"/>
      <c r="Q121" s="635"/>
      <c r="R121" s="188"/>
      <c r="S121" s="589" t="s">
        <v>564</v>
      </c>
      <c r="T121" s="590"/>
      <c r="U121" s="590"/>
      <c r="V121" s="590"/>
      <c r="W121" s="590"/>
      <c r="X121" s="590"/>
      <c r="Y121" s="591"/>
      <c r="Z121" s="182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</row>
    <row r="122" spans="1:47" s="186" customFormat="1" ht="18" customHeight="1" x14ac:dyDescent="0.25">
      <c r="A122" s="76"/>
      <c r="B122" s="582"/>
      <c r="C122" s="187" t="s">
        <v>80</v>
      </c>
      <c r="D122" s="229" t="s">
        <v>423</v>
      </c>
      <c r="E122" s="597"/>
      <c r="F122" s="149">
        <v>0</v>
      </c>
      <c r="G122" s="39">
        <v>20</v>
      </c>
      <c r="H122" s="585"/>
      <c r="I122" s="278"/>
      <c r="J122" s="24"/>
      <c r="K122" s="480"/>
      <c r="L122" s="471"/>
      <c r="M122" s="601"/>
      <c r="N122" s="604"/>
      <c r="O122" s="696"/>
      <c r="P122" s="613"/>
      <c r="Q122" s="635"/>
      <c r="R122" s="253"/>
      <c r="S122" s="589"/>
      <c r="T122" s="590"/>
      <c r="U122" s="590"/>
      <c r="V122" s="590"/>
      <c r="W122" s="590"/>
      <c r="X122" s="590"/>
      <c r="Y122" s="591"/>
      <c r="Z122" s="182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</row>
    <row r="123" spans="1:47" s="186" customFormat="1" ht="18" customHeight="1" x14ac:dyDescent="0.25">
      <c r="A123" s="76"/>
      <c r="B123" s="582"/>
      <c r="C123" s="187" t="s">
        <v>82</v>
      </c>
      <c r="D123" s="229" t="s">
        <v>424</v>
      </c>
      <c r="E123" s="597"/>
      <c r="F123" s="149">
        <v>0</v>
      </c>
      <c r="G123" s="39">
        <v>20</v>
      </c>
      <c r="H123" s="585"/>
      <c r="I123" s="278"/>
      <c r="J123" s="24"/>
      <c r="K123" s="480"/>
      <c r="L123" s="471"/>
      <c r="M123" s="601"/>
      <c r="N123" s="604"/>
      <c r="O123" s="696"/>
      <c r="P123" s="613"/>
      <c r="Q123" s="635"/>
      <c r="R123" s="354"/>
      <c r="S123" s="589"/>
      <c r="T123" s="590"/>
      <c r="U123" s="590"/>
      <c r="V123" s="590"/>
      <c r="W123" s="590"/>
      <c r="X123" s="590"/>
      <c r="Y123" s="591"/>
      <c r="Z123" s="182"/>
      <c r="AA123" s="185"/>
      <c r="AB123" s="185"/>
      <c r="AC123" s="185"/>
      <c r="AD123" s="185"/>
      <c r="AE123" s="185"/>
      <c r="AF123" s="185"/>
      <c r="AG123" s="185"/>
      <c r="AH123" s="185"/>
      <c r="AI123" s="185"/>
      <c r="AJ123" s="185"/>
      <c r="AK123" s="185"/>
      <c r="AL123" s="185"/>
      <c r="AM123" s="185"/>
      <c r="AN123" s="185"/>
      <c r="AO123" s="185"/>
      <c r="AP123" s="185"/>
      <c r="AQ123" s="185"/>
      <c r="AR123" s="185"/>
      <c r="AS123" s="185"/>
      <c r="AT123" s="185"/>
      <c r="AU123" s="185"/>
    </row>
    <row r="124" spans="1:47" s="186" customFormat="1" ht="18" customHeight="1" x14ac:dyDescent="0.25">
      <c r="A124" s="76"/>
      <c r="B124" s="582"/>
      <c r="C124" s="197" t="s">
        <v>83</v>
      </c>
      <c r="D124" s="232" t="s">
        <v>457</v>
      </c>
      <c r="E124" s="581"/>
      <c r="F124" s="177">
        <v>0</v>
      </c>
      <c r="G124" s="266">
        <v>30</v>
      </c>
      <c r="H124" s="585"/>
      <c r="I124" s="278"/>
      <c r="J124" s="24"/>
      <c r="K124" s="480"/>
      <c r="L124" s="471"/>
      <c r="M124" s="601"/>
      <c r="N124" s="604"/>
      <c r="O124" s="696"/>
      <c r="P124" s="613"/>
      <c r="Q124" s="635"/>
      <c r="R124" s="188"/>
      <c r="S124" s="589"/>
      <c r="T124" s="590"/>
      <c r="U124" s="590"/>
      <c r="V124" s="590"/>
      <c r="W124" s="590"/>
      <c r="X124" s="590"/>
      <c r="Y124" s="591"/>
      <c r="Z124" s="182"/>
      <c r="AA124" s="185"/>
      <c r="AB124" s="185"/>
      <c r="AC124" s="185"/>
      <c r="AD124" s="185"/>
      <c r="AE124" s="185"/>
      <c r="AF124" s="185"/>
      <c r="AG124" s="185"/>
      <c r="AH124" s="185"/>
      <c r="AI124" s="185"/>
      <c r="AJ124" s="185"/>
      <c r="AK124" s="185"/>
      <c r="AL124" s="185"/>
      <c r="AM124" s="185"/>
      <c r="AN124" s="185"/>
      <c r="AO124" s="185"/>
      <c r="AP124" s="185"/>
      <c r="AQ124" s="185"/>
      <c r="AR124" s="185"/>
      <c r="AS124" s="185"/>
      <c r="AT124" s="185"/>
      <c r="AU124" s="185"/>
    </row>
    <row r="125" spans="1:47" s="186" customFormat="1" ht="18" customHeight="1" thickBot="1" x14ac:dyDescent="0.3">
      <c r="A125" s="76"/>
      <c r="B125" s="190" t="s">
        <v>40</v>
      </c>
      <c r="C125" s="587" t="s">
        <v>150</v>
      </c>
      <c r="D125" s="599"/>
      <c r="E125" s="69">
        <f>IF(SUM(F126:F131)&lt;AA125,0,IF(SUM(F126:F131)&gt;100,100,SUM(F126:F131)))</f>
        <v>0</v>
      </c>
      <c r="F125" s="263"/>
      <c r="G125" s="31">
        <f>SUM(G127:G131)</f>
        <v>100</v>
      </c>
      <c r="H125" s="31">
        <v>2</v>
      </c>
      <c r="I125" s="298">
        <f>E125*H125</f>
        <v>0</v>
      </c>
      <c r="J125" s="299">
        <f>G125*H125</f>
        <v>200</v>
      </c>
      <c r="K125" s="474">
        <f t="shared" ref="K125" si="11">ROUND(I125/J125,3)</f>
        <v>0</v>
      </c>
      <c r="L125" s="70">
        <f>J125/N$91*P$91</f>
        <v>2.6470588235294117E-2</v>
      </c>
      <c r="M125" s="601"/>
      <c r="N125" s="604"/>
      <c r="O125" s="696"/>
      <c r="P125" s="613"/>
      <c r="Q125" s="635"/>
      <c r="R125" s="188"/>
      <c r="S125" s="589"/>
      <c r="T125" s="590"/>
      <c r="U125" s="590"/>
      <c r="V125" s="590"/>
      <c r="W125" s="590"/>
      <c r="X125" s="590"/>
      <c r="Y125" s="591"/>
      <c r="Z125" s="182"/>
      <c r="AA125" s="462">
        <v>10</v>
      </c>
      <c r="AB125" s="185"/>
      <c r="AC125" s="185"/>
      <c r="AD125" s="185"/>
      <c r="AE125" s="185"/>
      <c r="AF125" s="185"/>
      <c r="AG125" s="185"/>
      <c r="AH125" s="185"/>
      <c r="AI125" s="185"/>
      <c r="AJ125" s="185"/>
      <c r="AK125" s="185"/>
      <c r="AL125" s="185"/>
      <c r="AM125" s="185"/>
      <c r="AN125" s="185"/>
      <c r="AO125" s="185"/>
      <c r="AP125" s="185"/>
      <c r="AQ125" s="185"/>
      <c r="AR125" s="185"/>
      <c r="AS125" s="185"/>
      <c r="AT125" s="185"/>
      <c r="AU125" s="185"/>
    </row>
    <row r="126" spans="1:47" s="186" customFormat="1" ht="18" customHeight="1" x14ac:dyDescent="0.25">
      <c r="A126" s="76"/>
      <c r="B126" s="531"/>
      <c r="C126" s="465" t="s">
        <v>529</v>
      </c>
      <c r="D126" s="466" t="s">
        <v>493</v>
      </c>
      <c r="E126" s="531"/>
      <c r="F126" s="470">
        <v>0</v>
      </c>
      <c r="G126" s="369">
        <v>25</v>
      </c>
      <c r="H126" s="533"/>
      <c r="I126" s="278"/>
      <c r="J126" s="24"/>
      <c r="K126" s="480"/>
      <c r="L126" s="471"/>
      <c r="M126" s="601"/>
      <c r="N126" s="604"/>
      <c r="O126" s="696"/>
      <c r="P126" s="613"/>
      <c r="Q126" s="635"/>
      <c r="R126" s="358"/>
      <c r="S126" s="589"/>
      <c r="T126" s="590"/>
      <c r="U126" s="590"/>
      <c r="V126" s="590"/>
      <c r="W126" s="590"/>
      <c r="X126" s="590"/>
      <c r="Y126" s="591"/>
      <c r="Z126" s="182"/>
      <c r="AA126" s="185"/>
      <c r="AB126" s="185"/>
      <c r="AC126" s="185"/>
      <c r="AD126" s="185"/>
      <c r="AE126" s="185"/>
      <c r="AF126" s="185"/>
      <c r="AG126" s="185"/>
      <c r="AH126" s="185"/>
      <c r="AI126" s="185"/>
      <c r="AJ126" s="185"/>
      <c r="AK126" s="185"/>
      <c r="AL126" s="185"/>
      <c r="AM126" s="185"/>
      <c r="AN126" s="185"/>
      <c r="AO126" s="185"/>
      <c r="AP126" s="185"/>
      <c r="AQ126" s="185"/>
      <c r="AR126" s="185"/>
      <c r="AS126" s="185"/>
      <c r="AT126" s="185"/>
      <c r="AU126" s="185"/>
    </row>
    <row r="127" spans="1:47" s="186" customFormat="1" ht="28.5" customHeight="1" x14ac:dyDescent="0.25">
      <c r="A127" s="76"/>
      <c r="B127" s="582"/>
      <c r="C127" s="368" t="s">
        <v>71</v>
      </c>
      <c r="D127" s="231" t="s">
        <v>303</v>
      </c>
      <c r="E127" s="582"/>
      <c r="F127" s="224">
        <v>0</v>
      </c>
      <c r="G127" s="369">
        <v>30</v>
      </c>
      <c r="H127" s="585"/>
      <c r="I127" s="278"/>
      <c r="J127" s="24"/>
      <c r="K127" s="480">
        <f t="shared" ref="K127:K131" si="12">ROUND(F127/G127,3)</f>
        <v>0</v>
      </c>
      <c r="L127" s="471"/>
      <c r="M127" s="601"/>
      <c r="N127" s="604"/>
      <c r="O127" s="696"/>
      <c r="P127" s="613"/>
      <c r="Q127" s="635"/>
      <c r="R127" s="253"/>
      <c r="S127" s="589" t="s">
        <v>565</v>
      </c>
      <c r="T127" s="590"/>
      <c r="U127" s="590"/>
      <c r="V127" s="590"/>
      <c r="W127" s="590"/>
      <c r="X127" s="590"/>
      <c r="Y127" s="591"/>
      <c r="Z127" s="182"/>
      <c r="AA127" s="185"/>
      <c r="AB127" s="185"/>
      <c r="AC127" s="185"/>
      <c r="AD127" s="185"/>
      <c r="AE127" s="185"/>
      <c r="AF127" s="185"/>
      <c r="AG127" s="185"/>
      <c r="AH127" s="185"/>
      <c r="AI127" s="185"/>
      <c r="AJ127" s="185"/>
      <c r="AK127" s="185"/>
      <c r="AL127" s="185"/>
      <c r="AM127" s="185"/>
      <c r="AN127" s="185"/>
      <c r="AO127" s="185"/>
      <c r="AP127" s="185"/>
      <c r="AQ127" s="185"/>
      <c r="AR127" s="185"/>
      <c r="AS127" s="185"/>
      <c r="AT127" s="185"/>
      <c r="AU127" s="185"/>
    </row>
    <row r="128" spans="1:47" s="186" customFormat="1" ht="27.75" customHeight="1" x14ac:dyDescent="0.25">
      <c r="A128" s="76"/>
      <c r="B128" s="582"/>
      <c r="C128" s="187" t="s">
        <v>85</v>
      </c>
      <c r="D128" s="232" t="s">
        <v>304</v>
      </c>
      <c r="E128" s="582"/>
      <c r="F128" s="149">
        <v>0</v>
      </c>
      <c r="G128" s="39">
        <v>30</v>
      </c>
      <c r="H128" s="585"/>
      <c r="I128" s="278"/>
      <c r="J128" s="24"/>
      <c r="K128" s="480">
        <f t="shared" si="12"/>
        <v>0</v>
      </c>
      <c r="L128" s="471"/>
      <c r="M128" s="601"/>
      <c r="N128" s="604"/>
      <c r="O128" s="696"/>
      <c r="P128" s="613"/>
      <c r="Q128" s="635"/>
      <c r="R128" s="253"/>
      <c r="S128" s="589" t="s">
        <v>565</v>
      </c>
      <c r="T128" s="590"/>
      <c r="U128" s="590"/>
      <c r="V128" s="590"/>
      <c r="W128" s="590"/>
      <c r="X128" s="590"/>
      <c r="Y128" s="591"/>
      <c r="Z128" s="182"/>
      <c r="AA128" s="185"/>
      <c r="AB128" s="185"/>
      <c r="AC128" s="185"/>
      <c r="AD128" s="185"/>
      <c r="AE128" s="185"/>
      <c r="AF128" s="185"/>
      <c r="AG128" s="185"/>
      <c r="AH128" s="185"/>
      <c r="AI128" s="185"/>
      <c r="AJ128" s="185"/>
      <c r="AK128" s="185"/>
      <c r="AL128" s="185"/>
      <c r="AM128" s="185"/>
      <c r="AN128" s="185"/>
      <c r="AO128" s="185"/>
      <c r="AP128" s="185"/>
      <c r="AQ128" s="185"/>
      <c r="AR128" s="185"/>
      <c r="AS128" s="185"/>
      <c r="AT128" s="185"/>
      <c r="AU128" s="185"/>
    </row>
    <row r="129" spans="1:47" s="186" customFormat="1" ht="18" customHeight="1" x14ac:dyDescent="0.25">
      <c r="A129" s="76"/>
      <c r="B129" s="582"/>
      <c r="C129" s="187" t="s">
        <v>86</v>
      </c>
      <c r="D129" s="232" t="s">
        <v>305</v>
      </c>
      <c r="E129" s="582"/>
      <c r="F129" s="149">
        <v>0</v>
      </c>
      <c r="G129" s="39">
        <v>10</v>
      </c>
      <c r="H129" s="585"/>
      <c r="I129" s="278"/>
      <c r="J129" s="24"/>
      <c r="K129" s="480">
        <f t="shared" si="12"/>
        <v>0</v>
      </c>
      <c r="L129" s="471"/>
      <c r="M129" s="601"/>
      <c r="N129" s="604"/>
      <c r="O129" s="696"/>
      <c r="P129" s="613"/>
      <c r="Q129" s="635"/>
      <c r="R129" s="253"/>
      <c r="S129" s="589"/>
      <c r="T129" s="590"/>
      <c r="U129" s="590"/>
      <c r="V129" s="590"/>
      <c r="W129" s="590"/>
      <c r="X129" s="590"/>
      <c r="Y129" s="591"/>
      <c r="Z129" s="182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5"/>
      <c r="AK129" s="185"/>
      <c r="AL129" s="185"/>
      <c r="AM129" s="185"/>
      <c r="AN129" s="185"/>
      <c r="AO129" s="185"/>
      <c r="AP129" s="185"/>
      <c r="AQ129" s="185"/>
      <c r="AR129" s="185"/>
      <c r="AS129" s="185"/>
      <c r="AT129" s="185"/>
      <c r="AU129" s="185"/>
    </row>
    <row r="130" spans="1:47" s="186" customFormat="1" ht="18" customHeight="1" x14ac:dyDescent="0.25">
      <c r="A130" s="76"/>
      <c r="B130" s="582"/>
      <c r="C130" s="187" t="s">
        <v>87</v>
      </c>
      <c r="D130" s="232" t="s">
        <v>306</v>
      </c>
      <c r="E130" s="582"/>
      <c r="F130" s="149">
        <v>0</v>
      </c>
      <c r="G130" s="39">
        <v>15</v>
      </c>
      <c r="H130" s="585"/>
      <c r="I130" s="278"/>
      <c r="J130" s="24"/>
      <c r="K130" s="480">
        <f t="shared" si="12"/>
        <v>0</v>
      </c>
      <c r="L130" s="471"/>
      <c r="M130" s="601"/>
      <c r="N130" s="604"/>
      <c r="O130" s="696"/>
      <c r="P130" s="613"/>
      <c r="Q130" s="635"/>
      <c r="R130" s="253"/>
      <c r="S130" s="589"/>
      <c r="T130" s="590"/>
      <c r="U130" s="590"/>
      <c r="V130" s="590"/>
      <c r="W130" s="590"/>
      <c r="X130" s="590"/>
      <c r="Y130" s="591"/>
      <c r="Z130" s="182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5"/>
      <c r="AT130" s="185"/>
      <c r="AU130" s="185"/>
    </row>
    <row r="131" spans="1:47" s="186" customFormat="1" ht="18" customHeight="1" x14ac:dyDescent="0.25">
      <c r="A131" s="76"/>
      <c r="B131" s="651"/>
      <c r="C131" s="187" t="s">
        <v>88</v>
      </c>
      <c r="D131" s="232" t="s">
        <v>307</v>
      </c>
      <c r="E131" s="651"/>
      <c r="F131" s="149">
        <v>0</v>
      </c>
      <c r="G131" s="39">
        <v>15</v>
      </c>
      <c r="H131" s="653"/>
      <c r="I131" s="278"/>
      <c r="J131" s="24"/>
      <c r="K131" s="480">
        <f t="shared" si="12"/>
        <v>0</v>
      </c>
      <c r="L131" s="471"/>
      <c r="M131" s="601"/>
      <c r="N131" s="604"/>
      <c r="O131" s="696"/>
      <c r="P131" s="613"/>
      <c r="Q131" s="635"/>
      <c r="R131" s="253"/>
      <c r="S131" s="589"/>
      <c r="T131" s="590"/>
      <c r="U131" s="590"/>
      <c r="V131" s="590"/>
      <c r="W131" s="590"/>
      <c r="X131" s="590"/>
      <c r="Y131" s="591"/>
      <c r="Z131" s="182"/>
      <c r="AA131" s="185"/>
      <c r="AB131" s="185"/>
      <c r="AC131" s="185"/>
      <c r="AD131" s="185"/>
      <c r="AE131" s="185"/>
      <c r="AF131" s="185"/>
      <c r="AG131" s="185"/>
      <c r="AH131" s="185"/>
      <c r="AI131" s="185"/>
      <c r="AJ131" s="185"/>
      <c r="AK131" s="185"/>
      <c r="AL131" s="185"/>
      <c r="AM131" s="185"/>
      <c r="AN131" s="185"/>
      <c r="AO131" s="185"/>
      <c r="AP131" s="185"/>
      <c r="AQ131" s="185"/>
      <c r="AR131" s="185"/>
      <c r="AS131" s="185"/>
      <c r="AT131" s="185"/>
      <c r="AU131" s="185"/>
    </row>
    <row r="132" spans="1:47" s="186" customFormat="1" ht="18" customHeight="1" thickBot="1" x14ac:dyDescent="0.3">
      <c r="A132" s="76"/>
      <c r="B132" s="190" t="s">
        <v>308</v>
      </c>
      <c r="C132" s="587" t="s">
        <v>309</v>
      </c>
      <c r="D132" s="665"/>
      <c r="E132" s="69">
        <f>IF(SUM(F133:F135)&lt;AA132,0,IF(SUM(F133:F135)&gt;100,100,SUM(F133:F135)))</f>
        <v>0</v>
      </c>
      <c r="F132" s="263"/>
      <c r="G132" s="31">
        <f>SUM(G133:G135)</f>
        <v>100</v>
      </c>
      <c r="H132" s="31">
        <v>1</v>
      </c>
      <c r="I132" s="298">
        <f>E132*H132</f>
        <v>0</v>
      </c>
      <c r="J132" s="299">
        <f>G132*H132</f>
        <v>100</v>
      </c>
      <c r="K132" s="474">
        <f>ROUND(I132/J132,3)</f>
        <v>0</v>
      </c>
      <c r="L132" s="70">
        <f>J132/N$91*P$91</f>
        <v>1.3235294117647059E-2</v>
      </c>
      <c r="M132" s="601"/>
      <c r="N132" s="604"/>
      <c r="O132" s="696"/>
      <c r="P132" s="613"/>
      <c r="Q132" s="635"/>
      <c r="R132" s="253"/>
      <c r="S132" s="589"/>
      <c r="T132" s="590"/>
      <c r="U132" s="590"/>
      <c r="V132" s="590"/>
      <c r="W132" s="590"/>
      <c r="X132" s="590"/>
      <c r="Y132" s="591"/>
      <c r="Z132" s="182"/>
      <c r="AA132" s="191">
        <v>20</v>
      </c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</row>
    <row r="133" spans="1:47" s="186" customFormat="1" ht="18" customHeight="1" x14ac:dyDescent="0.25">
      <c r="A133" s="76"/>
      <c r="B133" s="581"/>
      <c r="C133" s="368" t="s">
        <v>71</v>
      </c>
      <c r="D133" s="370" t="s">
        <v>310</v>
      </c>
      <c r="E133" s="582"/>
      <c r="F133" s="224">
        <v>0</v>
      </c>
      <c r="G133" s="369">
        <v>30</v>
      </c>
      <c r="H133" s="581"/>
      <c r="I133" s="278"/>
      <c r="J133" s="22"/>
      <c r="K133" s="480">
        <f>ROUND(F133/G133,3)</f>
        <v>0</v>
      </c>
      <c r="L133" s="471"/>
      <c r="M133" s="601"/>
      <c r="N133" s="604"/>
      <c r="O133" s="696"/>
      <c r="P133" s="613"/>
      <c r="Q133" s="635"/>
      <c r="R133" s="253"/>
      <c r="S133" s="589"/>
      <c r="T133" s="590"/>
      <c r="U133" s="590"/>
      <c r="V133" s="590"/>
      <c r="W133" s="590"/>
      <c r="X133" s="590"/>
      <c r="Y133" s="591"/>
      <c r="Z133" s="182"/>
      <c r="AA133" s="199"/>
      <c r="AB133" s="201"/>
      <c r="AC133" s="201"/>
      <c r="AD133" s="199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</row>
    <row r="134" spans="1:47" s="186" customFormat="1" ht="18" customHeight="1" x14ac:dyDescent="0.25">
      <c r="A134" s="76"/>
      <c r="B134" s="582"/>
      <c r="C134" s="187" t="s">
        <v>72</v>
      </c>
      <c r="D134" s="232" t="s">
        <v>311</v>
      </c>
      <c r="E134" s="582"/>
      <c r="F134" s="149">
        <v>0</v>
      </c>
      <c r="G134" s="39">
        <v>30</v>
      </c>
      <c r="H134" s="582"/>
      <c r="I134" s="278"/>
      <c r="J134" s="22"/>
      <c r="K134" s="480">
        <f>ROUND(F134/G134,3)</f>
        <v>0</v>
      </c>
      <c r="L134" s="471"/>
      <c r="M134" s="601"/>
      <c r="N134" s="604"/>
      <c r="O134" s="696"/>
      <c r="P134" s="613"/>
      <c r="Q134" s="635"/>
      <c r="R134" s="253"/>
      <c r="S134" s="589"/>
      <c r="T134" s="590"/>
      <c r="U134" s="590"/>
      <c r="V134" s="590"/>
      <c r="W134" s="590"/>
      <c r="X134" s="590"/>
      <c r="Y134" s="591"/>
      <c r="Z134" s="182"/>
      <c r="AA134" s="199"/>
      <c r="AB134" s="201"/>
      <c r="AC134" s="201"/>
      <c r="AD134" s="199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</row>
    <row r="135" spans="1:47" s="186" customFormat="1" ht="28.5" customHeight="1" x14ac:dyDescent="0.25">
      <c r="A135" s="76"/>
      <c r="B135" s="583"/>
      <c r="C135" s="187" t="s">
        <v>75</v>
      </c>
      <c r="D135" s="466" t="s">
        <v>535</v>
      </c>
      <c r="E135" s="582"/>
      <c r="F135" s="149">
        <v>0</v>
      </c>
      <c r="G135" s="39">
        <v>40</v>
      </c>
      <c r="H135" s="583"/>
      <c r="I135" s="278"/>
      <c r="J135" s="22"/>
      <c r="K135" s="480">
        <f>ROUND(F135/G135,3)</f>
        <v>0</v>
      </c>
      <c r="L135" s="471"/>
      <c r="M135" s="601"/>
      <c r="N135" s="604"/>
      <c r="O135" s="696"/>
      <c r="P135" s="613"/>
      <c r="Q135" s="635"/>
      <c r="R135" s="253"/>
      <c r="S135" s="589" t="s">
        <v>536</v>
      </c>
      <c r="T135" s="590"/>
      <c r="U135" s="590"/>
      <c r="V135" s="590"/>
      <c r="W135" s="590"/>
      <c r="X135" s="590"/>
      <c r="Y135" s="591"/>
      <c r="Z135" s="182"/>
      <c r="AA135" s="199"/>
      <c r="AB135" s="201"/>
      <c r="AC135" s="201"/>
      <c r="AD135" s="199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</row>
    <row r="136" spans="1:47" s="186" customFormat="1" ht="18" hidden="1" customHeight="1" thickBot="1" x14ac:dyDescent="0.3">
      <c r="A136" s="76"/>
      <c r="B136" s="198" t="s">
        <v>41</v>
      </c>
      <c r="C136" s="587" t="s">
        <v>151</v>
      </c>
      <c r="D136" s="665"/>
      <c r="E136" s="69">
        <f>IF(SUM(F137:F141)&lt;AA136,0,IF(SUM(F137:F141)&gt;100,100,SUM(F137:F141)))</f>
        <v>0</v>
      </c>
      <c r="F136" s="263"/>
      <c r="G136" s="31">
        <f>SUM(G137:G141)</f>
        <v>100</v>
      </c>
      <c r="H136" s="34">
        <v>0</v>
      </c>
      <c r="I136" s="298">
        <f>E136*H136</f>
        <v>0</v>
      </c>
      <c r="J136" s="299">
        <f>G136*H136</f>
        <v>0</v>
      </c>
      <c r="K136" s="478" t="e">
        <f>ROUND(I136/J136,3)</f>
        <v>#DIV/0!</v>
      </c>
      <c r="L136" s="70">
        <f>J136/N$91*P$91</f>
        <v>0</v>
      </c>
      <c r="M136" s="601"/>
      <c r="N136" s="604"/>
      <c r="O136" s="696"/>
      <c r="P136" s="613"/>
      <c r="Q136" s="635"/>
      <c r="R136" s="253"/>
      <c r="S136" s="589"/>
      <c r="T136" s="590"/>
      <c r="U136" s="590"/>
      <c r="V136" s="590"/>
      <c r="W136" s="590"/>
      <c r="X136" s="590"/>
      <c r="Y136" s="591"/>
      <c r="Z136" s="182"/>
      <c r="AA136" s="462">
        <v>10</v>
      </c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</row>
    <row r="137" spans="1:47" s="186" customFormat="1" ht="18" hidden="1" customHeight="1" x14ac:dyDescent="0.25">
      <c r="A137" s="76"/>
      <c r="B137" s="581"/>
      <c r="C137" s="187" t="s">
        <v>483</v>
      </c>
      <c r="D137" s="232" t="s">
        <v>484</v>
      </c>
      <c r="E137" s="581"/>
      <c r="F137" s="149">
        <v>0</v>
      </c>
      <c r="G137" s="39">
        <v>40</v>
      </c>
      <c r="H137" s="584"/>
      <c r="I137" s="277"/>
      <c r="J137" s="21"/>
      <c r="K137" s="480">
        <f>ROUND(F137/G137,3)</f>
        <v>0</v>
      </c>
      <c r="L137" s="471"/>
      <c r="M137" s="601"/>
      <c r="N137" s="604"/>
      <c r="O137" s="696"/>
      <c r="P137" s="613"/>
      <c r="Q137" s="635"/>
      <c r="R137" s="253"/>
      <c r="S137" s="589" t="s">
        <v>530</v>
      </c>
      <c r="T137" s="590"/>
      <c r="U137" s="590"/>
      <c r="V137" s="590"/>
      <c r="W137" s="590"/>
      <c r="X137" s="590"/>
      <c r="Y137" s="591"/>
      <c r="Z137" s="182"/>
      <c r="AA137" s="199"/>
      <c r="AB137" s="201"/>
      <c r="AC137" s="201"/>
      <c r="AD137" s="199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</row>
    <row r="138" spans="1:47" s="186" customFormat="1" ht="18" hidden="1" customHeight="1" x14ac:dyDescent="0.25">
      <c r="A138" s="76"/>
      <c r="B138" s="582"/>
      <c r="C138" s="187" t="s">
        <v>90</v>
      </c>
      <c r="D138" s="232" t="s">
        <v>225</v>
      </c>
      <c r="E138" s="582"/>
      <c r="F138" s="149">
        <v>0</v>
      </c>
      <c r="G138" s="39">
        <v>7.5</v>
      </c>
      <c r="H138" s="585"/>
      <c r="I138" s="278"/>
      <c r="J138" s="22"/>
      <c r="K138" s="480">
        <f>ROUND(F138/G138,3)</f>
        <v>0</v>
      </c>
      <c r="L138" s="471"/>
      <c r="M138" s="601"/>
      <c r="N138" s="604"/>
      <c r="O138" s="696"/>
      <c r="P138" s="613"/>
      <c r="Q138" s="635"/>
      <c r="R138" s="253"/>
      <c r="S138" s="589"/>
      <c r="T138" s="590"/>
      <c r="U138" s="590"/>
      <c r="V138" s="590"/>
      <c r="W138" s="590"/>
      <c r="X138" s="590"/>
      <c r="Y138" s="591"/>
      <c r="Z138" s="182"/>
      <c r="AA138" s="199"/>
      <c r="AB138" s="201"/>
      <c r="AC138" s="201"/>
      <c r="AD138" s="199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</row>
    <row r="139" spans="1:47" s="186" customFormat="1" ht="27" hidden="1" customHeight="1" x14ac:dyDescent="0.25">
      <c r="A139" s="76"/>
      <c r="B139" s="582"/>
      <c r="C139" s="187" t="s">
        <v>91</v>
      </c>
      <c r="D139" s="232" t="s">
        <v>448</v>
      </c>
      <c r="E139" s="582"/>
      <c r="F139" s="149">
        <v>0</v>
      </c>
      <c r="G139" s="39">
        <v>7.5</v>
      </c>
      <c r="H139" s="585"/>
      <c r="I139" s="278"/>
      <c r="J139" s="22"/>
      <c r="K139" s="480">
        <f>ROUND(F139/G139,3)</f>
        <v>0</v>
      </c>
      <c r="L139" s="471"/>
      <c r="M139" s="601"/>
      <c r="N139" s="604"/>
      <c r="O139" s="696"/>
      <c r="P139" s="613"/>
      <c r="Q139" s="635"/>
      <c r="R139" s="253"/>
      <c r="S139" s="589"/>
      <c r="T139" s="590"/>
      <c r="U139" s="590"/>
      <c r="V139" s="590"/>
      <c r="W139" s="590"/>
      <c r="X139" s="590"/>
      <c r="Y139" s="591"/>
      <c r="Z139" s="182"/>
      <c r="AA139" s="199"/>
      <c r="AB139" s="201"/>
      <c r="AC139" s="201"/>
      <c r="AD139" s="199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</row>
    <row r="140" spans="1:47" s="186" customFormat="1" ht="18" hidden="1" customHeight="1" x14ac:dyDescent="0.25">
      <c r="A140" s="76"/>
      <c r="B140" s="582"/>
      <c r="C140" s="187" t="s">
        <v>81</v>
      </c>
      <c r="D140" s="229" t="s">
        <v>153</v>
      </c>
      <c r="E140" s="582"/>
      <c r="F140" s="149">
        <v>0</v>
      </c>
      <c r="G140" s="39">
        <v>25</v>
      </c>
      <c r="H140" s="585"/>
      <c r="I140" s="278"/>
      <c r="J140" s="22"/>
      <c r="K140" s="480">
        <f>ROUND(F140/G140,3)</f>
        <v>0</v>
      </c>
      <c r="L140" s="471"/>
      <c r="M140" s="601"/>
      <c r="N140" s="604"/>
      <c r="O140" s="696"/>
      <c r="P140" s="613"/>
      <c r="Q140" s="635"/>
      <c r="R140" s="253"/>
      <c r="S140" s="589"/>
      <c r="T140" s="590"/>
      <c r="U140" s="590"/>
      <c r="V140" s="590"/>
      <c r="W140" s="590"/>
      <c r="X140" s="590"/>
      <c r="Y140" s="591"/>
      <c r="Z140" s="182"/>
      <c r="AA140" s="199"/>
      <c r="AB140" s="201"/>
      <c r="AC140" s="201"/>
      <c r="AD140" s="199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</row>
    <row r="141" spans="1:47" s="186" customFormat="1" ht="18" hidden="1" customHeight="1" x14ac:dyDescent="0.25">
      <c r="A141" s="76"/>
      <c r="B141" s="583"/>
      <c r="C141" s="187" t="s">
        <v>85</v>
      </c>
      <c r="D141" s="229" t="s">
        <v>449</v>
      </c>
      <c r="E141" s="583"/>
      <c r="F141" s="149">
        <v>0</v>
      </c>
      <c r="G141" s="39">
        <v>20</v>
      </c>
      <c r="H141" s="586"/>
      <c r="I141" s="279"/>
      <c r="J141" s="221"/>
      <c r="K141" s="482">
        <f>ROUND(F141/G141,3)</f>
        <v>0</v>
      </c>
      <c r="L141" s="471"/>
      <c r="M141" s="601"/>
      <c r="N141" s="604"/>
      <c r="O141" s="696"/>
      <c r="P141" s="613"/>
      <c r="Q141" s="635"/>
      <c r="R141" s="188"/>
      <c r="S141" s="589"/>
      <c r="T141" s="590"/>
      <c r="U141" s="590"/>
      <c r="V141" s="590"/>
      <c r="W141" s="590"/>
      <c r="X141" s="590"/>
      <c r="Y141" s="591"/>
      <c r="Z141" s="182"/>
      <c r="AA141" s="199"/>
      <c r="AB141" s="201"/>
      <c r="AC141" s="201"/>
      <c r="AD141" s="199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</row>
    <row r="142" spans="1:47" s="186" customFormat="1" ht="18" customHeight="1" thickBot="1" x14ac:dyDescent="0.3">
      <c r="A142" s="76"/>
      <c r="B142" s="200" t="s">
        <v>42</v>
      </c>
      <c r="C142" s="592" t="s">
        <v>503</v>
      </c>
      <c r="D142" s="593"/>
      <c r="E142" s="146">
        <f>IF(SUM(F143:F146)&gt;AA142,SUM(F143:F146),IF(SUM(F147:F149)&gt;AA142,SUM(F147:F149),IF(F150=100,F150,F151)))</f>
        <v>0</v>
      </c>
      <c r="F142" s="219"/>
      <c r="G142" s="31">
        <v>100</v>
      </c>
      <c r="H142" s="35">
        <v>3</v>
      </c>
      <c r="I142" s="298">
        <f>E142*H142</f>
        <v>0</v>
      </c>
      <c r="J142" s="51">
        <f>G142*H142</f>
        <v>300</v>
      </c>
      <c r="K142" s="476">
        <f>ROUND(I142/J142,3)</f>
        <v>0</v>
      </c>
      <c r="L142" s="70">
        <f>J142/N$91*P$91</f>
        <v>3.9705882352941181E-2</v>
      </c>
      <c r="M142" s="601"/>
      <c r="N142" s="604"/>
      <c r="O142" s="696"/>
      <c r="P142" s="613"/>
      <c r="Q142" s="635"/>
      <c r="R142" s="188"/>
      <c r="S142" s="589"/>
      <c r="T142" s="590"/>
      <c r="U142" s="590"/>
      <c r="V142" s="590"/>
      <c r="W142" s="590"/>
      <c r="X142" s="590"/>
      <c r="Y142" s="591"/>
      <c r="Z142" s="182"/>
      <c r="AA142" s="462">
        <v>10</v>
      </c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5"/>
      <c r="AT142" s="185"/>
      <c r="AU142" s="185"/>
    </row>
    <row r="143" spans="1:47" s="186" customFormat="1" ht="18" customHeight="1" x14ac:dyDescent="0.25">
      <c r="A143" s="76"/>
      <c r="B143" s="582"/>
      <c r="C143" s="187" t="s">
        <v>79</v>
      </c>
      <c r="D143" s="229" t="s">
        <v>154</v>
      </c>
      <c r="E143" s="582"/>
      <c r="F143" s="149">
        <v>0</v>
      </c>
      <c r="G143" s="39">
        <v>20</v>
      </c>
      <c r="H143" s="585"/>
      <c r="I143" s="278"/>
      <c r="J143" s="24"/>
      <c r="K143" s="480">
        <f t="shared" ref="K143:K151" si="13">ROUND(F143/G143,3)</f>
        <v>0</v>
      </c>
      <c r="L143" s="471"/>
      <c r="M143" s="601"/>
      <c r="N143" s="604"/>
      <c r="O143" s="696"/>
      <c r="P143" s="613"/>
      <c r="Q143" s="635"/>
      <c r="R143" s="188"/>
      <c r="S143" s="589"/>
      <c r="T143" s="590"/>
      <c r="U143" s="590"/>
      <c r="V143" s="590"/>
      <c r="W143" s="590"/>
      <c r="X143" s="590"/>
      <c r="Y143" s="591"/>
      <c r="Z143" s="182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5"/>
      <c r="AT143" s="185"/>
      <c r="AU143" s="185"/>
    </row>
    <row r="144" spans="1:47" s="186" customFormat="1" ht="18" customHeight="1" x14ac:dyDescent="0.25">
      <c r="A144" s="76"/>
      <c r="B144" s="582"/>
      <c r="C144" s="187" t="s">
        <v>80</v>
      </c>
      <c r="D144" s="229" t="s">
        <v>155</v>
      </c>
      <c r="E144" s="582"/>
      <c r="F144" s="149">
        <v>0</v>
      </c>
      <c r="G144" s="39">
        <v>40</v>
      </c>
      <c r="H144" s="585"/>
      <c r="I144" s="278"/>
      <c r="J144" s="24"/>
      <c r="K144" s="480">
        <f t="shared" si="13"/>
        <v>0</v>
      </c>
      <c r="L144" s="471"/>
      <c r="M144" s="601"/>
      <c r="N144" s="604"/>
      <c r="O144" s="696"/>
      <c r="P144" s="613"/>
      <c r="Q144" s="635"/>
      <c r="R144" s="188"/>
      <c r="S144" s="589"/>
      <c r="T144" s="590"/>
      <c r="U144" s="590"/>
      <c r="V144" s="590"/>
      <c r="W144" s="590"/>
      <c r="X144" s="590"/>
      <c r="Y144" s="591"/>
      <c r="Z144" s="182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5"/>
      <c r="AT144" s="185"/>
      <c r="AU144" s="185"/>
    </row>
    <row r="145" spans="1:47" s="186" customFormat="1" ht="18" customHeight="1" x14ac:dyDescent="0.25">
      <c r="A145" s="76"/>
      <c r="B145" s="582"/>
      <c r="C145" s="187" t="s">
        <v>81</v>
      </c>
      <c r="D145" s="229" t="s">
        <v>156</v>
      </c>
      <c r="E145" s="582"/>
      <c r="F145" s="149">
        <v>0</v>
      </c>
      <c r="G145" s="39">
        <v>30</v>
      </c>
      <c r="H145" s="585"/>
      <c r="I145" s="278"/>
      <c r="J145" s="24"/>
      <c r="K145" s="480">
        <f t="shared" si="13"/>
        <v>0</v>
      </c>
      <c r="L145" s="471"/>
      <c r="M145" s="601"/>
      <c r="N145" s="604"/>
      <c r="O145" s="696"/>
      <c r="P145" s="613"/>
      <c r="Q145" s="635"/>
      <c r="R145" s="188"/>
      <c r="S145" s="589"/>
      <c r="T145" s="590"/>
      <c r="U145" s="590"/>
      <c r="V145" s="590"/>
      <c r="W145" s="590"/>
      <c r="X145" s="590"/>
      <c r="Y145" s="591"/>
      <c r="Z145" s="182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5"/>
      <c r="AT145" s="185"/>
      <c r="AU145" s="185"/>
    </row>
    <row r="146" spans="1:47" s="186" customFormat="1" ht="18" customHeight="1" x14ac:dyDescent="0.25">
      <c r="A146" s="76"/>
      <c r="B146" s="582"/>
      <c r="C146" s="187" t="s">
        <v>82</v>
      </c>
      <c r="D146" s="229" t="s">
        <v>157</v>
      </c>
      <c r="E146" s="582"/>
      <c r="F146" s="149">
        <v>0</v>
      </c>
      <c r="G146" s="39">
        <v>10</v>
      </c>
      <c r="H146" s="585"/>
      <c r="I146" s="278"/>
      <c r="J146" s="24"/>
      <c r="K146" s="480">
        <f t="shared" si="13"/>
        <v>0</v>
      </c>
      <c r="L146" s="471"/>
      <c r="M146" s="601"/>
      <c r="N146" s="604"/>
      <c r="O146" s="696"/>
      <c r="P146" s="613"/>
      <c r="Q146" s="635"/>
      <c r="R146" s="188"/>
      <c r="S146" s="589"/>
      <c r="T146" s="590"/>
      <c r="U146" s="590"/>
      <c r="V146" s="590"/>
      <c r="W146" s="590"/>
      <c r="X146" s="590"/>
      <c r="Y146" s="591"/>
      <c r="Z146" s="182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5"/>
      <c r="AT146" s="185"/>
      <c r="AU146" s="185"/>
    </row>
    <row r="147" spans="1:47" s="186" customFormat="1" ht="18" customHeight="1" x14ac:dyDescent="0.25">
      <c r="A147" s="76"/>
      <c r="B147" s="582"/>
      <c r="C147" s="187" t="s">
        <v>85</v>
      </c>
      <c r="D147" s="229" t="s">
        <v>287</v>
      </c>
      <c r="E147" s="582"/>
      <c r="F147" s="149">
        <v>0</v>
      </c>
      <c r="G147" s="39">
        <v>20</v>
      </c>
      <c r="H147" s="585"/>
      <c r="I147" s="278"/>
      <c r="J147" s="24"/>
      <c r="K147" s="480">
        <f t="shared" si="13"/>
        <v>0</v>
      </c>
      <c r="L147" s="471"/>
      <c r="M147" s="601"/>
      <c r="N147" s="604"/>
      <c r="O147" s="696"/>
      <c r="P147" s="613"/>
      <c r="Q147" s="635"/>
      <c r="R147" s="252"/>
      <c r="S147" s="589"/>
      <c r="T147" s="590"/>
      <c r="U147" s="590"/>
      <c r="V147" s="590"/>
      <c r="W147" s="590"/>
      <c r="X147" s="590"/>
      <c r="Y147" s="591"/>
      <c r="Z147" s="182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185"/>
      <c r="AT147" s="185"/>
      <c r="AU147" s="185"/>
    </row>
    <row r="148" spans="1:47" s="186" customFormat="1" ht="18" customHeight="1" x14ac:dyDescent="0.25">
      <c r="A148" s="76"/>
      <c r="B148" s="582"/>
      <c r="C148" s="187" t="s">
        <v>86</v>
      </c>
      <c r="D148" s="229" t="s">
        <v>288</v>
      </c>
      <c r="E148" s="582"/>
      <c r="F148" s="149">
        <v>0</v>
      </c>
      <c r="G148" s="39">
        <v>40</v>
      </c>
      <c r="H148" s="585"/>
      <c r="I148" s="278"/>
      <c r="J148" s="24"/>
      <c r="K148" s="480">
        <f t="shared" si="13"/>
        <v>0</v>
      </c>
      <c r="L148" s="471"/>
      <c r="M148" s="601"/>
      <c r="N148" s="604"/>
      <c r="O148" s="696"/>
      <c r="P148" s="613"/>
      <c r="Q148" s="635"/>
      <c r="R148" s="252"/>
      <c r="S148" s="589"/>
      <c r="T148" s="590"/>
      <c r="U148" s="590"/>
      <c r="V148" s="590"/>
      <c r="W148" s="590"/>
      <c r="X148" s="590"/>
      <c r="Y148" s="591"/>
      <c r="Z148" s="182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185"/>
      <c r="AT148" s="185"/>
      <c r="AU148" s="185"/>
    </row>
    <row r="149" spans="1:47" s="186" customFormat="1" ht="18" customHeight="1" x14ac:dyDescent="0.25">
      <c r="A149" s="76"/>
      <c r="B149" s="582"/>
      <c r="C149" s="187" t="s">
        <v>87</v>
      </c>
      <c r="D149" s="229" t="s">
        <v>289</v>
      </c>
      <c r="E149" s="582"/>
      <c r="F149" s="149">
        <v>0</v>
      </c>
      <c r="G149" s="39">
        <v>40</v>
      </c>
      <c r="H149" s="585"/>
      <c r="I149" s="278"/>
      <c r="J149" s="24"/>
      <c r="K149" s="480">
        <f t="shared" si="13"/>
        <v>0</v>
      </c>
      <c r="L149" s="471"/>
      <c r="M149" s="601"/>
      <c r="N149" s="604"/>
      <c r="O149" s="696"/>
      <c r="P149" s="613"/>
      <c r="Q149" s="635"/>
      <c r="R149" s="252"/>
      <c r="S149" s="589"/>
      <c r="T149" s="590"/>
      <c r="U149" s="590"/>
      <c r="V149" s="590"/>
      <c r="W149" s="590"/>
      <c r="X149" s="590"/>
      <c r="Y149" s="591"/>
      <c r="Z149" s="182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</row>
    <row r="150" spans="1:47" s="186" customFormat="1" ht="18" customHeight="1" x14ac:dyDescent="0.25">
      <c r="A150" s="76"/>
      <c r="B150" s="582"/>
      <c r="C150" s="187" t="s">
        <v>471</v>
      </c>
      <c r="D150" s="229" t="s">
        <v>472</v>
      </c>
      <c r="E150" s="582"/>
      <c r="F150" s="149">
        <v>0</v>
      </c>
      <c r="G150" s="39">
        <v>100</v>
      </c>
      <c r="H150" s="585"/>
      <c r="I150" s="278"/>
      <c r="J150" s="24"/>
      <c r="K150" s="480">
        <f t="shared" si="13"/>
        <v>0</v>
      </c>
      <c r="L150" s="471"/>
      <c r="M150" s="601"/>
      <c r="N150" s="604"/>
      <c r="O150" s="696"/>
      <c r="P150" s="613"/>
      <c r="Q150" s="635"/>
      <c r="R150" s="358"/>
      <c r="S150" s="589"/>
      <c r="T150" s="590"/>
      <c r="U150" s="590"/>
      <c r="V150" s="590"/>
      <c r="W150" s="590"/>
      <c r="X150" s="590"/>
      <c r="Y150" s="591"/>
      <c r="Z150" s="182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</row>
    <row r="151" spans="1:47" s="186" customFormat="1" ht="18" customHeight="1" x14ac:dyDescent="0.25">
      <c r="A151" s="76"/>
      <c r="B151" s="583"/>
      <c r="C151" s="187" t="s">
        <v>74</v>
      </c>
      <c r="D151" s="229" t="s">
        <v>158</v>
      </c>
      <c r="E151" s="583"/>
      <c r="F151" s="149">
        <v>0</v>
      </c>
      <c r="G151" s="39">
        <v>20</v>
      </c>
      <c r="H151" s="586"/>
      <c r="I151" s="279"/>
      <c r="J151" s="20"/>
      <c r="K151" s="482">
        <f t="shared" si="13"/>
        <v>0</v>
      </c>
      <c r="L151" s="471"/>
      <c r="M151" s="601"/>
      <c r="N151" s="604"/>
      <c r="O151" s="696"/>
      <c r="P151" s="613"/>
      <c r="Q151" s="635"/>
      <c r="R151" s="188"/>
      <c r="S151" s="589"/>
      <c r="T151" s="590"/>
      <c r="U151" s="590"/>
      <c r="V151" s="590"/>
      <c r="W151" s="590"/>
      <c r="X151" s="590"/>
      <c r="Y151" s="591"/>
      <c r="Z151" s="182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5"/>
      <c r="AT151" s="185"/>
      <c r="AU151" s="185"/>
    </row>
    <row r="152" spans="1:47" s="186" customFormat="1" ht="18" customHeight="1" thickBot="1" x14ac:dyDescent="0.3">
      <c r="A152" s="76"/>
      <c r="B152" s="198" t="s">
        <v>312</v>
      </c>
      <c r="C152" s="595" t="s">
        <v>450</v>
      </c>
      <c r="D152" s="596"/>
      <c r="E152" s="364">
        <f>IF(SUM(F153:F155)&lt;AA152,F156,IF(SUM(F153:F155)&gt;100,100,SUM(F153:F155)))</f>
        <v>0</v>
      </c>
      <c r="F152" s="352"/>
      <c r="G152" s="34">
        <f>SUM(G153:G155)</f>
        <v>100</v>
      </c>
      <c r="H152" s="34">
        <v>1</v>
      </c>
      <c r="I152" s="298">
        <f>E152*H152</f>
        <v>0</v>
      </c>
      <c r="J152" s="365">
        <f>G152*H152</f>
        <v>100</v>
      </c>
      <c r="K152" s="478">
        <f>ROUND(I152/J152,3)</f>
        <v>0</v>
      </c>
      <c r="L152" s="70">
        <f>J152/N$91*P$91</f>
        <v>1.3235294117647059E-2</v>
      </c>
      <c r="M152" s="601"/>
      <c r="N152" s="604"/>
      <c r="O152" s="696"/>
      <c r="P152" s="613"/>
      <c r="Q152" s="635"/>
      <c r="R152" s="253"/>
      <c r="S152" s="589"/>
      <c r="T152" s="590"/>
      <c r="U152" s="590"/>
      <c r="V152" s="590"/>
      <c r="W152" s="590"/>
      <c r="X152" s="590"/>
      <c r="Y152" s="591"/>
      <c r="Z152" s="182"/>
      <c r="AA152" s="191">
        <v>10</v>
      </c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5"/>
      <c r="AT152" s="185"/>
      <c r="AU152" s="185"/>
    </row>
    <row r="153" spans="1:47" s="186" customFormat="1" ht="18" customHeight="1" x14ac:dyDescent="0.25">
      <c r="A153" s="76"/>
      <c r="B153" s="597"/>
      <c r="C153" s="187" t="s">
        <v>313</v>
      </c>
      <c r="D153" s="229" t="s">
        <v>314</v>
      </c>
      <c r="E153" s="597"/>
      <c r="F153" s="149">
        <v>0</v>
      </c>
      <c r="G153" s="39">
        <v>20</v>
      </c>
      <c r="H153" s="608"/>
      <c r="I153" s="366"/>
      <c r="J153" s="21"/>
      <c r="K153" s="479">
        <f>ROUND(F153/G153,3)</f>
        <v>0</v>
      </c>
      <c r="L153" s="471"/>
      <c r="M153" s="601"/>
      <c r="N153" s="604"/>
      <c r="O153" s="696"/>
      <c r="P153" s="613"/>
      <c r="Q153" s="635"/>
      <c r="R153" s="253"/>
      <c r="S153" s="589"/>
      <c r="T153" s="590"/>
      <c r="U153" s="590"/>
      <c r="V153" s="590"/>
      <c r="W153" s="590"/>
      <c r="X153" s="590"/>
      <c r="Y153" s="591"/>
      <c r="Z153" s="182"/>
      <c r="AA153" s="199"/>
      <c r="AB153" s="201"/>
      <c r="AC153" s="201"/>
      <c r="AD153" s="199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5"/>
      <c r="AT153" s="185"/>
      <c r="AU153" s="185"/>
    </row>
    <row r="154" spans="1:47" s="186" customFormat="1" ht="18" customHeight="1" x14ac:dyDescent="0.25">
      <c r="A154" s="76"/>
      <c r="B154" s="597"/>
      <c r="C154" s="187" t="s">
        <v>72</v>
      </c>
      <c r="D154" s="229" t="s">
        <v>315</v>
      </c>
      <c r="E154" s="597"/>
      <c r="F154" s="149">
        <v>0</v>
      </c>
      <c r="G154" s="39">
        <v>40</v>
      </c>
      <c r="H154" s="608"/>
      <c r="I154" s="367"/>
      <c r="J154" s="22"/>
      <c r="K154" s="480">
        <f>ROUND(F154/G154,3)</f>
        <v>0</v>
      </c>
      <c r="L154" s="471"/>
      <c r="M154" s="601"/>
      <c r="N154" s="604"/>
      <c r="O154" s="696"/>
      <c r="P154" s="613"/>
      <c r="Q154" s="635"/>
      <c r="R154" s="253"/>
      <c r="S154" s="589"/>
      <c r="T154" s="590"/>
      <c r="U154" s="590"/>
      <c r="V154" s="590"/>
      <c r="W154" s="590"/>
      <c r="X154" s="590"/>
      <c r="Y154" s="591"/>
      <c r="Z154" s="182"/>
      <c r="AA154" s="199"/>
      <c r="AB154" s="201"/>
      <c r="AC154" s="201"/>
      <c r="AD154" s="199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5"/>
      <c r="AT154" s="185"/>
      <c r="AU154" s="185"/>
    </row>
    <row r="155" spans="1:47" s="186" customFormat="1" ht="18" customHeight="1" x14ac:dyDescent="0.25">
      <c r="A155" s="76"/>
      <c r="B155" s="597"/>
      <c r="C155" s="187" t="s">
        <v>73</v>
      </c>
      <c r="D155" s="229" t="s">
        <v>316</v>
      </c>
      <c r="E155" s="597"/>
      <c r="F155" s="149">
        <v>0</v>
      </c>
      <c r="G155" s="39">
        <v>40</v>
      </c>
      <c r="H155" s="608"/>
      <c r="I155" s="367"/>
      <c r="J155" s="22"/>
      <c r="K155" s="480">
        <f>ROUND(F155/G155,3)</f>
        <v>0</v>
      </c>
      <c r="L155" s="471"/>
      <c r="M155" s="601"/>
      <c r="N155" s="604"/>
      <c r="O155" s="696"/>
      <c r="P155" s="613"/>
      <c r="Q155" s="635"/>
      <c r="R155" s="253"/>
      <c r="S155" s="589"/>
      <c r="T155" s="590"/>
      <c r="U155" s="590"/>
      <c r="V155" s="590"/>
      <c r="W155" s="590"/>
      <c r="X155" s="590"/>
      <c r="Y155" s="591"/>
      <c r="Z155" s="182"/>
      <c r="AA155" s="199"/>
      <c r="AB155" s="201"/>
      <c r="AC155" s="201"/>
      <c r="AD155" s="199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5"/>
      <c r="AT155" s="185"/>
      <c r="AU155" s="185"/>
    </row>
    <row r="156" spans="1:47" s="186" customFormat="1" ht="18" customHeight="1" thickBot="1" x14ac:dyDescent="0.3">
      <c r="A156" s="76"/>
      <c r="B156" s="598"/>
      <c r="C156" s="208" t="s">
        <v>74</v>
      </c>
      <c r="D156" s="260" t="s">
        <v>317</v>
      </c>
      <c r="E156" s="598"/>
      <c r="F156" s="209">
        <v>0</v>
      </c>
      <c r="G156" s="145">
        <v>10</v>
      </c>
      <c r="H156" s="615"/>
      <c r="I156" s="289"/>
      <c r="J156" s="541"/>
      <c r="K156" s="481">
        <f>ROUND(F156/G156,3)</f>
        <v>0</v>
      </c>
      <c r="L156" s="473"/>
      <c r="M156" s="601"/>
      <c r="N156" s="604"/>
      <c r="O156" s="696"/>
      <c r="P156" s="613"/>
      <c r="Q156" s="635"/>
      <c r="R156" s="253"/>
      <c r="S156" s="589"/>
      <c r="T156" s="590"/>
      <c r="U156" s="590"/>
      <c r="V156" s="590"/>
      <c r="W156" s="590"/>
      <c r="X156" s="590"/>
      <c r="Y156" s="591"/>
      <c r="Z156" s="182"/>
      <c r="AA156" s="199"/>
      <c r="AB156" s="201"/>
      <c r="AC156" s="201"/>
      <c r="AD156" s="199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5"/>
      <c r="AT156" s="185"/>
      <c r="AU156" s="185"/>
    </row>
    <row r="157" spans="1:47" s="186" customFormat="1" ht="18" hidden="1" customHeight="1" thickBot="1" x14ac:dyDescent="0.3">
      <c r="A157" s="76"/>
      <c r="B157" s="200" t="s">
        <v>43</v>
      </c>
      <c r="C157" s="592" t="s">
        <v>159</v>
      </c>
      <c r="D157" s="593"/>
      <c r="E157" s="146">
        <f>IF(SUM(F158:F168)&lt;AA157,0,IF(SUM(F158:F168)&gt;100,100,SUM(F158:F168)))</f>
        <v>0</v>
      </c>
      <c r="F157" s="178"/>
      <c r="G157" s="35">
        <f>SUM(G158:G168)</f>
        <v>100</v>
      </c>
      <c r="H157" s="147">
        <v>1</v>
      </c>
      <c r="I157" s="280">
        <f>E157*H157</f>
        <v>0</v>
      </c>
      <c r="J157" s="51">
        <f>G157*H157</f>
        <v>100</v>
      </c>
      <c r="K157" s="476">
        <f>ROUND(I157/J157,3)</f>
        <v>0</v>
      </c>
      <c r="L157" s="75">
        <v>0</v>
      </c>
      <c r="M157" s="601"/>
      <c r="N157" s="604"/>
      <c r="O157" s="696"/>
      <c r="P157" s="613"/>
      <c r="Q157" s="635"/>
      <c r="R157" s="188"/>
      <c r="S157" s="589"/>
      <c r="T157" s="590"/>
      <c r="U157" s="590"/>
      <c r="V157" s="590"/>
      <c r="W157" s="590"/>
      <c r="X157" s="590"/>
      <c r="Y157" s="591"/>
      <c r="Z157" s="182"/>
      <c r="AA157" s="191">
        <v>20</v>
      </c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</row>
    <row r="158" spans="1:47" s="186" customFormat="1" ht="25.5" hidden="1" x14ac:dyDescent="0.25">
      <c r="A158" s="76"/>
      <c r="B158" s="581"/>
      <c r="C158" s="187" t="s">
        <v>79</v>
      </c>
      <c r="D158" s="232" t="s">
        <v>160</v>
      </c>
      <c r="E158" s="581"/>
      <c r="F158" s="176">
        <v>0</v>
      </c>
      <c r="G158" s="39">
        <v>15</v>
      </c>
      <c r="H158" s="584"/>
      <c r="I158" s="285"/>
      <c r="J158" s="80"/>
      <c r="K158" s="479">
        <f t="shared" ref="K158:K168" si="14">ROUND(F158/G158,3)</f>
        <v>0</v>
      </c>
      <c r="L158" s="471"/>
      <c r="M158" s="601"/>
      <c r="N158" s="604"/>
      <c r="O158" s="696"/>
      <c r="P158" s="613"/>
      <c r="Q158" s="635"/>
      <c r="R158" s="188"/>
      <c r="S158" s="589"/>
      <c r="T158" s="590"/>
      <c r="U158" s="590"/>
      <c r="V158" s="590"/>
      <c r="W158" s="590"/>
      <c r="X158" s="590"/>
      <c r="Y158" s="591"/>
      <c r="Z158" s="182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5"/>
      <c r="AT158" s="185"/>
      <c r="AU158" s="185"/>
    </row>
    <row r="159" spans="1:47" s="186" customFormat="1" ht="25.5" hidden="1" x14ac:dyDescent="0.25">
      <c r="A159" s="76"/>
      <c r="B159" s="582"/>
      <c r="C159" s="187" t="s">
        <v>90</v>
      </c>
      <c r="D159" s="232" t="s">
        <v>161</v>
      </c>
      <c r="E159" s="582"/>
      <c r="F159" s="176">
        <v>0</v>
      </c>
      <c r="G159" s="39">
        <v>5</v>
      </c>
      <c r="H159" s="585"/>
      <c r="I159" s="286"/>
      <c r="J159" s="81"/>
      <c r="K159" s="480">
        <f t="shared" si="14"/>
        <v>0</v>
      </c>
      <c r="L159" s="471"/>
      <c r="M159" s="601"/>
      <c r="N159" s="604"/>
      <c r="O159" s="696"/>
      <c r="P159" s="613"/>
      <c r="Q159" s="635"/>
      <c r="R159" s="188"/>
      <c r="S159" s="589"/>
      <c r="T159" s="590"/>
      <c r="U159" s="590"/>
      <c r="V159" s="590"/>
      <c r="W159" s="590"/>
      <c r="X159" s="590"/>
      <c r="Y159" s="591"/>
      <c r="Z159" s="182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</row>
    <row r="160" spans="1:47" s="186" customFormat="1" ht="18" hidden="1" customHeight="1" x14ac:dyDescent="0.25">
      <c r="A160" s="76"/>
      <c r="B160" s="582"/>
      <c r="C160" s="187" t="s">
        <v>91</v>
      </c>
      <c r="D160" s="232" t="s">
        <v>497</v>
      </c>
      <c r="E160" s="582"/>
      <c r="F160" s="176">
        <v>0</v>
      </c>
      <c r="G160" s="39">
        <v>5</v>
      </c>
      <c r="H160" s="585"/>
      <c r="I160" s="286"/>
      <c r="J160" s="81"/>
      <c r="K160" s="480">
        <f t="shared" si="14"/>
        <v>0</v>
      </c>
      <c r="L160" s="471"/>
      <c r="M160" s="601"/>
      <c r="N160" s="604"/>
      <c r="O160" s="696"/>
      <c r="P160" s="613"/>
      <c r="Q160" s="635"/>
      <c r="R160" s="188"/>
      <c r="S160" s="589"/>
      <c r="T160" s="590"/>
      <c r="U160" s="590"/>
      <c r="V160" s="590"/>
      <c r="W160" s="590"/>
      <c r="X160" s="590"/>
      <c r="Y160" s="591"/>
      <c r="Z160" s="182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5"/>
      <c r="AT160" s="185"/>
      <c r="AU160" s="185"/>
    </row>
    <row r="161" spans="1:47" s="186" customFormat="1" ht="18" hidden="1" customHeight="1" x14ac:dyDescent="0.25">
      <c r="A161" s="76"/>
      <c r="B161" s="582"/>
      <c r="C161" s="187" t="s">
        <v>92</v>
      </c>
      <c r="D161" s="232" t="s">
        <v>502</v>
      </c>
      <c r="E161" s="582"/>
      <c r="F161" s="176">
        <v>0</v>
      </c>
      <c r="G161" s="39">
        <v>5</v>
      </c>
      <c r="H161" s="585"/>
      <c r="I161" s="286"/>
      <c r="J161" s="81"/>
      <c r="K161" s="480">
        <f t="shared" si="14"/>
        <v>0</v>
      </c>
      <c r="L161" s="471"/>
      <c r="M161" s="601"/>
      <c r="N161" s="604"/>
      <c r="O161" s="696"/>
      <c r="P161" s="613"/>
      <c r="Q161" s="635"/>
      <c r="R161" s="253"/>
      <c r="S161" s="589"/>
      <c r="T161" s="590"/>
      <c r="U161" s="590"/>
      <c r="V161" s="590"/>
      <c r="W161" s="590"/>
      <c r="X161" s="590"/>
      <c r="Y161" s="591"/>
      <c r="Z161" s="182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5"/>
      <c r="AT161" s="185"/>
      <c r="AU161" s="185"/>
    </row>
    <row r="162" spans="1:47" s="186" customFormat="1" ht="18" hidden="1" customHeight="1" x14ac:dyDescent="0.25">
      <c r="A162" s="76"/>
      <c r="B162" s="582"/>
      <c r="C162" s="187" t="s">
        <v>318</v>
      </c>
      <c r="D162" s="232" t="s">
        <v>319</v>
      </c>
      <c r="E162" s="582"/>
      <c r="F162" s="176">
        <v>0</v>
      </c>
      <c r="G162" s="39">
        <v>5</v>
      </c>
      <c r="H162" s="585"/>
      <c r="I162" s="286"/>
      <c r="J162" s="81"/>
      <c r="K162" s="480">
        <f t="shared" si="14"/>
        <v>0</v>
      </c>
      <c r="L162" s="471"/>
      <c r="M162" s="601"/>
      <c r="N162" s="604"/>
      <c r="O162" s="696"/>
      <c r="P162" s="613"/>
      <c r="Q162" s="635"/>
      <c r="R162" s="188"/>
      <c r="S162" s="589"/>
      <c r="T162" s="590"/>
      <c r="U162" s="590"/>
      <c r="V162" s="590"/>
      <c r="W162" s="590"/>
      <c r="X162" s="590"/>
      <c r="Y162" s="591"/>
      <c r="Z162" s="182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5"/>
      <c r="AT162" s="185"/>
      <c r="AU162" s="185"/>
    </row>
    <row r="163" spans="1:47" s="186" customFormat="1" ht="26.1" hidden="1" customHeight="1" x14ac:dyDescent="0.25">
      <c r="A163" s="76"/>
      <c r="B163" s="582"/>
      <c r="C163" s="187" t="s">
        <v>320</v>
      </c>
      <c r="D163" s="232" t="s">
        <v>498</v>
      </c>
      <c r="E163" s="582"/>
      <c r="F163" s="176">
        <v>0</v>
      </c>
      <c r="G163" s="39">
        <v>12.5</v>
      </c>
      <c r="H163" s="585"/>
      <c r="I163" s="286"/>
      <c r="J163" s="81"/>
      <c r="K163" s="480">
        <f t="shared" si="14"/>
        <v>0</v>
      </c>
      <c r="L163" s="471"/>
      <c r="M163" s="601"/>
      <c r="N163" s="604"/>
      <c r="O163" s="696"/>
      <c r="P163" s="613"/>
      <c r="Q163" s="635"/>
      <c r="R163" s="188"/>
      <c r="S163" s="589"/>
      <c r="T163" s="590"/>
      <c r="U163" s="590"/>
      <c r="V163" s="590"/>
      <c r="W163" s="590"/>
      <c r="X163" s="590"/>
      <c r="Y163" s="591"/>
      <c r="Z163" s="182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</row>
    <row r="164" spans="1:47" s="186" customFormat="1" ht="18" hidden="1" customHeight="1" x14ac:dyDescent="0.25">
      <c r="A164" s="76"/>
      <c r="B164" s="582"/>
      <c r="C164" s="187" t="s">
        <v>322</v>
      </c>
      <c r="D164" s="232" t="s">
        <v>499</v>
      </c>
      <c r="E164" s="582"/>
      <c r="F164" s="176">
        <v>0</v>
      </c>
      <c r="G164" s="39">
        <v>7.5</v>
      </c>
      <c r="H164" s="585"/>
      <c r="I164" s="286"/>
      <c r="J164" s="81"/>
      <c r="K164" s="480">
        <f t="shared" si="14"/>
        <v>0</v>
      </c>
      <c r="L164" s="471"/>
      <c r="M164" s="601"/>
      <c r="N164" s="604"/>
      <c r="O164" s="696"/>
      <c r="P164" s="613"/>
      <c r="Q164" s="635"/>
      <c r="R164" s="188"/>
      <c r="S164" s="589"/>
      <c r="T164" s="590"/>
      <c r="U164" s="590"/>
      <c r="V164" s="590"/>
      <c r="W164" s="590"/>
      <c r="X164" s="590"/>
      <c r="Y164" s="591"/>
      <c r="Z164" s="182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5"/>
      <c r="AT164" s="185"/>
      <c r="AU164" s="185"/>
    </row>
    <row r="165" spans="1:47" s="186" customFormat="1" ht="18" hidden="1" customHeight="1" x14ac:dyDescent="0.25">
      <c r="A165" s="76"/>
      <c r="B165" s="651"/>
      <c r="C165" s="187" t="s">
        <v>93</v>
      </c>
      <c r="D165" s="232" t="s">
        <v>164</v>
      </c>
      <c r="E165" s="651"/>
      <c r="F165" s="176">
        <v>0</v>
      </c>
      <c r="G165" s="39">
        <v>5</v>
      </c>
      <c r="H165" s="653"/>
      <c r="I165" s="286"/>
      <c r="J165" s="81"/>
      <c r="K165" s="480">
        <f t="shared" si="14"/>
        <v>0</v>
      </c>
      <c r="L165" s="471"/>
      <c r="M165" s="601"/>
      <c r="N165" s="604"/>
      <c r="O165" s="696"/>
      <c r="P165" s="613"/>
      <c r="Q165" s="635"/>
      <c r="R165" s="188"/>
      <c r="S165" s="589"/>
      <c r="T165" s="590"/>
      <c r="U165" s="590"/>
      <c r="V165" s="590"/>
      <c r="W165" s="590"/>
      <c r="X165" s="590"/>
      <c r="Y165" s="591"/>
      <c r="Z165" s="182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5"/>
      <c r="AT165" s="185"/>
      <c r="AU165" s="185"/>
    </row>
    <row r="166" spans="1:47" s="186" customFormat="1" ht="18" hidden="1" customHeight="1" x14ac:dyDescent="0.25">
      <c r="A166" s="76"/>
      <c r="B166" s="651"/>
      <c r="C166" s="187" t="s">
        <v>94</v>
      </c>
      <c r="D166" s="232" t="s">
        <v>500</v>
      </c>
      <c r="E166" s="651"/>
      <c r="F166" s="176">
        <v>0</v>
      </c>
      <c r="G166" s="39">
        <v>5</v>
      </c>
      <c r="H166" s="653"/>
      <c r="I166" s="286"/>
      <c r="J166" s="81"/>
      <c r="K166" s="480">
        <f t="shared" si="14"/>
        <v>0</v>
      </c>
      <c r="L166" s="471"/>
      <c r="M166" s="601"/>
      <c r="N166" s="604"/>
      <c r="O166" s="696"/>
      <c r="P166" s="613"/>
      <c r="Q166" s="635"/>
      <c r="R166" s="188"/>
      <c r="S166" s="589"/>
      <c r="T166" s="590"/>
      <c r="U166" s="590"/>
      <c r="V166" s="590"/>
      <c r="W166" s="590"/>
      <c r="X166" s="590"/>
      <c r="Y166" s="591"/>
      <c r="Z166" s="182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5"/>
      <c r="AT166" s="185"/>
      <c r="AU166" s="185"/>
    </row>
    <row r="167" spans="1:47" s="186" customFormat="1" ht="18" hidden="1" customHeight="1" x14ac:dyDescent="0.25">
      <c r="A167" s="76"/>
      <c r="B167" s="651"/>
      <c r="C167" s="187" t="s">
        <v>301</v>
      </c>
      <c r="D167" s="232" t="s">
        <v>324</v>
      </c>
      <c r="E167" s="651"/>
      <c r="F167" s="176">
        <v>0</v>
      </c>
      <c r="G167" s="39">
        <v>15</v>
      </c>
      <c r="H167" s="653"/>
      <c r="I167" s="286"/>
      <c r="J167" s="81"/>
      <c r="K167" s="480">
        <f t="shared" si="14"/>
        <v>0</v>
      </c>
      <c r="L167" s="471"/>
      <c r="M167" s="601"/>
      <c r="N167" s="604"/>
      <c r="O167" s="696"/>
      <c r="P167" s="613"/>
      <c r="Q167" s="635"/>
      <c r="R167" s="253"/>
      <c r="S167" s="589"/>
      <c r="T167" s="590"/>
      <c r="U167" s="590"/>
      <c r="V167" s="590"/>
      <c r="W167" s="590"/>
      <c r="X167" s="590"/>
      <c r="Y167" s="591"/>
      <c r="Z167" s="182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5"/>
      <c r="AT167" s="185"/>
      <c r="AU167" s="185"/>
    </row>
    <row r="168" spans="1:47" s="186" customFormat="1" ht="18" hidden="1" customHeight="1" thickBot="1" x14ac:dyDescent="0.3">
      <c r="A168" s="76"/>
      <c r="B168" s="652"/>
      <c r="C168" s="208" t="s">
        <v>89</v>
      </c>
      <c r="D168" s="260" t="s">
        <v>501</v>
      </c>
      <c r="E168" s="652"/>
      <c r="F168" s="267">
        <v>0</v>
      </c>
      <c r="G168" s="145">
        <v>20</v>
      </c>
      <c r="H168" s="654"/>
      <c r="I168" s="323"/>
      <c r="J168" s="324"/>
      <c r="K168" s="481">
        <f t="shared" si="14"/>
        <v>0</v>
      </c>
      <c r="L168" s="473"/>
      <c r="M168" s="694"/>
      <c r="N168" s="606"/>
      <c r="O168" s="697"/>
      <c r="P168" s="614"/>
      <c r="Q168" s="635"/>
      <c r="R168" s="188"/>
      <c r="S168" s="589"/>
      <c r="T168" s="590"/>
      <c r="U168" s="590"/>
      <c r="V168" s="590"/>
      <c r="W168" s="590"/>
      <c r="X168" s="590"/>
      <c r="Y168" s="591"/>
      <c r="Z168" s="182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5"/>
      <c r="AT168" s="185"/>
      <c r="AU168" s="185"/>
    </row>
    <row r="169" spans="1:47" s="186" customFormat="1" ht="18" customHeight="1" thickBot="1" x14ac:dyDescent="0.3">
      <c r="A169" s="82"/>
      <c r="B169" s="200" t="s">
        <v>44</v>
      </c>
      <c r="C169" s="592" t="s">
        <v>167</v>
      </c>
      <c r="D169" s="593"/>
      <c r="E169" s="146">
        <f>IF(SUM(F170:F175)&lt;AA169,0,IF(SUM(F170:F175)&gt;100,100,SUM(F170:F175)))</f>
        <v>0</v>
      </c>
      <c r="F169" s="219"/>
      <c r="G169" s="35">
        <v>100</v>
      </c>
      <c r="H169" s="35">
        <v>2</v>
      </c>
      <c r="I169" s="280">
        <f>E169*H169</f>
        <v>0</v>
      </c>
      <c r="J169" s="51">
        <f>G169*H169</f>
        <v>200</v>
      </c>
      <c r="K169" s="476">
        <f>ROUND(I169/J169,3)</f>
        <v>0</v>
      </c>
      <c r="L169" s="74">
        <f>J169/N$169*P$169</f>
        <v>4.5000000000000005E-2</v>
      </c>
      <c r="M169" s="601">
        <f>SUM(I169:I210)</f>
        <v>0</v>
      </c>
      <c r="N169" s="604">
        <f>SUM(J169:J210)</f>
        <v>1000</v>
      </c>
      <c r="O169" s="613">
        <f>M169/N169</f>
        <v>0</v>
      </c>
      <c r="P169" s="613">
        <v>0.22500000000000001</v>
      </c>
      <c r="Q169" s="635"/>
      <c r="R169" s="188"/>
      <c r="S169" s="589"/>
      <c r="T169" s="590"/>
      <c r="U169" s="590"/>
      <c r="V169" s="590"/>
      <c r="W169" s="590"/>
      <c r="X169" s="590"/>
      <c r="Y169" s="591"/>
      <c r="Z169" s="182"/>
      <c r="AA169" s="191">
        <v>20</v>
      </c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5"/>
      <c r="AT169" s="185"/>
      <c r="AU169" s="185"/>
    </row>
    <row r="170" spans="1:47" s="186" customFormat="1" ht="18" customHeight="1" x14ac:dyDescent="0.25">
      <c r="A170" s="82"/>
      <c r="B170" s="581"/>
      <c r="C170" s="187" t="s">
        <v>71</v>
      </c>
      <c r="D170" s="229" t="s">
        <v>45</v>
      </c>
      <c r="E170" s="581"/>
      <c r="F170" s="150">
        <v>0</v>
      </c>
      <c r="G170" s="39">
        <v>20</v>
      </c>
      <c r="H170" s="584"/>
      <c r="I170" s="285"/>
      <c r="J170" s="80"/>
      <c r="K170" s="479">
        <f>ROUND(F170/G170,3)</f>
        <v>0</v>
      </c>
      <c r="L170" s="471"/>
      <c r="M170" s="601"/>
      <c r="N170" s="604"/>
      <c r="O170" s="613"/>
      <c r="P170" s="613"/>
      <c r="Q170" s="635"/>
      <c r="R170" s="188"/>
      <c r="S170" s="625" t="s">
        <v>555</v>
      </c>
      <c r="T170" s="626"/>
      <c r="U170" s="626"/>
      <c r="V170" s="626"/>
      <c r="W170" s="626"/>
      <c r="X170" s="626"/>
      <c r="Y170" s="627"/>
      <c r="Z170" s="182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5"/>
      <c r="AT170" s="185"/>
      <c r="AU170" s="185"/>
    </row>
    <row r="171" spans="1:47" s="186" customFormat="1" ht="18" customHeight="1" x14ac:dyDescent="0.25">
      <c r="A171" s="82"/>
      <c r="B171" s="582"/>
      <c r="C171" s="187" t="s">
        <v>85</v>
      </c>
      <c r="D171" s="229" t="s">
        <v>350</v>
      </c>
      <c r="E171" s="582"/>
      <c r="F171" s="149">
        <v>0</v>
      </c>
      <c r="G171" s="39">
        <v>30</v>
      </c>
      <c r="H171" s="585"/>
      <c r="I171" s="286"/>
      <c r="J171" s="81"/>
      <c r="K171" s="480"/>
      <c r="L171" s="471"/>
      <c r="M171" s="601"/>
      <c r="N171" s="604"/>
      <c r="O171" s="613"/>
      <c r="P171" s="613"/>
      <c r="Q171" s="635"/>
      <c r="R171" s="272"/>
      <c r="S171" s="628"/>
      <c r="T171" s="629"/>
      <c r="U171" s="629"/>
      <c r="V171" s="629"/>
      <c r="W171" s="629"/>
      <c r="X171" s="629"/>
      <c r="Y171" s="630"/>
      <c r="Z171" s="182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5"/>
      <c r="AT171" s="185"/>
      <c r="AU171" s="185"/>
    </row>
    <row r="172" spans="1:47" s="186" customFormat="1" ht="18" customHeight="1" x14ac:dyDescent="0.25">
      <c r="A172" s="82"/>
      <c r="B172" s="582"/>
      <c r="C172" s="187" t="s">
        <v>86</v>
      </c>
      <c r="D172" s="229" t="s">
        <v>351</v>
      </c>
      <c r="E172" s="582"/>
      <c r="F172" s="149">
        <v>0</v>
      </c>
      <c r="G172" s="39">
        <v>30</v>
      </c>
      <c r="H172" s="585"/>
      <c r="I172" s="286"/>
      <c r="J172" s="81"/>
      <c r="K172" s="480"/>
      <c r="L172" s="471"/>
      <c r="M172" s="601"/>
      <c r="N172" s="604"/>
      <c r="O172" s="613"/>
      <c r="P172" s="613"/>
      <c r="Q172" s="635"/>
      <c r="R172" s="272"/>
      <c r="S172" s="628"/>
      <c r="T172" s="629"/>
      <c r="U172" s="629"/>
      <c r="V172" s="629"/>
      <c r="W172" s="629"/>
      <c r="X172" s="629"/>
      <c r="Y172" s="630"/>
      <c r="Z172" s="182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5"/>
      <c r="AT172" s="185"/>
      <c r="AU172" s="185"/>
    </row>
    <row r="173" spans="1:47" s="186" customFormat="1" ht="18" customHeight="1" x14ac:dyDescent="0.25">
      <c r="A173" s="82"/>
      <c r="B173" s="582"/>
      <c r="C173" s="187" t="s">
        <v>99</v>
      </c>
      <c r="D173" s="229" t="s">
        <v>352</v>
      </c>
      <c r="E173" s="582"/>
      <c r="F173" s="149">
        <v>0</v>
      </c>
      <c r="G173" s="39">
        <v>10</v>
      </c>
      <c r="H173" s="585"/>
      <c r="I173" s="286"/>
      <c r="J173" s="81"/>
      <c r="K173" s="480"/>
      <c r="L173" s="471"/>
      <c r="M173" s="601"/>
      <c r="N173" s="604"/>
      <c r="O173" s="613"/>
      <c r="P173" s="613"/>
      <c r="Q173" s="635"/>
      <c r="R173" s="272"/>
      <c r="S173" s="628"/>
      <c r="T173" s="629"/>
      <c r="U173" s="629"/>
      <c r="V173" s="629"/>
      <c r="W173" s="629"/>
      <c r="X173" s="629"/>
      <c r="Y173" s="630"/>
      <c r="Z173" s="182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5"/>
      <c r="AT173" s="185"/>
      <c r="AU173" s="185"/>
    </row>
    <row r="174" spans="1:47" s="186" customFormat="1" ht="18" customHeight="1" x14ac:dyDescent="0.25">
      <c r="A174" s="82"/>
      <c r="B174" s="582"/>
      <c r="C174" s="187" t="s">
        <v>100</v>
      </c>
      <c r="D174" s="229" t="s">
        <v>149</v>
      </c>
      <c r="E174" s="582"/>
      <c r="F174" s="149">
        <v>0</v>
      </c>
      <c r="G174" s="39">
        <v>35</v>
      </c>
      <c r="H174" s="585"/>
      <c r="I174" s="286"/>
      <c r="J174" s="81"/>
      <c r="K174" s="480"/>
      <c r="L174" s="471"/>
      <c r="M174" s="601"/>
      <c r="N174" s="604"/>
      <c r="O174" s="613"/>
      <c r="P174" s="613"/>
      <c r="Q174" s="635"/>
      <c r="R174" s="272"/>
      <c r="S174" s="628"/>
      <c r="T174" s="629"/>
      <c r="U174" s="629"/>
      <c r="V174" s="629"/>
      <c r="W174" s="629"/>
      <c r="X174" s="629"/>
      <c r="Y174" s="630"/>
      <c r="Z174" s="182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5"/>
      <c r="AT174" s="185"/>
      <c r="AU174" s="185"/>
    </row>
    <row r="175" spans="1:47" s="186" customFormat="1" ht="25.5" x14ac:dyDescent="0.25">
      <c r="A175" s="82"/>
      <c r="B175" s="583"/>
      <c r="C175" s="187" t="s">
        <v>181</v>
      </c>
      <c r="D175" s="229" t="s">
        <v>453</v>
      </c>
      <c r="E175" s="583"/>
      <c r="F175" s="149">
        <v>0</v>
      </c>
      <c r="G175" s="39">
        <v>15</v>
      </c>
      <c r="H175" s="586"/>
      <c r="I175" s="288"/>
      <c r="J175" s="83"/>
      <c r="K175" s="482">
        <f>ROUND(F175/G175,3)</f>
        <v>0</v>
      </c>
      <c r="L175" s="471"/>
      <c r="M175" s="601"/>
      <c r="N175" s="604"/>
      <c r="O175" s="613"/>
      <c r="P175" s="613"/>
      <c r="Q175" s="635"/>
      <c r="R175" s="188"/>
      <c r="S175" s="631"/>
      <c r="T175" s="632"/>
      <c r="U175" s="632"/>
      <c r="V175" s="632"/>
      <c r="W175" s="632"/>
      <c r="X175" s="632"/>
      <c r="Y175" s="633"/>
      <c r="Z175" s="182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5"/>
      <c r="AT175" s="185"/>
      <c r="AU175" s="185"/>
    </row>
    <row r="176" spans="1:47" s="186" customFormat="1" ht="18" hidden="1" customHeight="1" thickBot="1" x14ac:dyDescent="0.3">
      <c r="A176" s="82"/>
      <c r="B176" s="190" t="s">
        <v>46</v>
      </c>
      <c r="C176" s="592" t="s">
        <v>452</v>
      </c>
      <c r="D176" s="593"/>
      <c r="E176" s="146">
        <f>IF(SUM(F177:F183)&lt;AA176,0,IF(SUM(F177:F183)&gt;100,100,SUM(F177:F183)))</f>
        <v>0</v>
      </c>
      <c r="F176" s="219"/>
      <c r="G176" s="35">
        <f>SUM(G177:G183)</f>
        <v>100</v>
      </c>
      <c r="H176" s="35">
        <v>0</v>
      </c>
      <c r="I176" s="298">
        <f>E176*H176</f>
        <v>0</v>
      </c>
      <c r="J176" s="51">
        <f>G176*H176</f>
        <v>0</v>
      </c>
      <c r="K176" s="476" t="e">
        <f>ROUND(I176/J176,3)</f>
        <v>#DIV/0!</v>
      </c>
      <c r="L176" s="70">
        <f>J176/N$169*P$169</f>
        <v>0</v>
      </c>
      <c r="M176" s="601"/>
      <c r="N176" s="604"/>
      <c r="O176" s="613"/>
      <c r="P176" s="613"/>
      <c r="Q176" s="635"/>
      <c r="R176" s="188"/>
      <c r="S176" s="589" t="s">
        <v>528</v>
      </c>
      <c r="T176" s="590"/>
      <c r="U176" s="590"/>
      <c r="V176" s="590"/>
      <c r="W176" s="590"/>
      <c r="X176" s="590"/>
      <c r="Y176" s="591"/>
      <c r="Z176" s="182"/>
      <c r="AA176" s="191">
        <v>10</v>
      </c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5"/>
      <c r="AT176" s="185"/>
      <c r="AU176" s="185"/>
    </row>
    <row r="177" spans="1:47" s="186" customFormat="1" ht="18" hidden="1" customHeight="1" x14ac:dyDescent="0.25">
      <c r="A177" s="76"/>
      <c r="B177" s="581"/>
      <c r="C177" s="187" t="s">
        <v>79</v>
      </c>
      <c r="D177" s="233" t="s">
        <v>475</v>
      </c>
      <c r="E177" s="581"/>
      <c r="F177" s="149">
        <v>0</v>
      </c>
      <c r="G177" s="39">
        <v>20</v>
      </c>
      <c r="H177" s="581"/>
      <c r="I177" s="281"/>
      <c r="J177" s="71"/>
      <c r="K177" s="479">
        <f>ROUND(F177/G177,3)</f>
        <v>0</v>
      </c>
      <c r="L177" s="471"/>
      <c r="M177" s="601"/>
      <c r="N177" s="604"/>
      <c r="O177" s="613"/>
      <c r="P177" s="613"/>
      <c r="Q177" s="635"/>
      <c r="R177" s="272"/>
      <c r="S177" s="589"/>
      <c r="T177" s="590"/>
      <c r="U177" s="590"/>
      <c r="V177" s="590"/>
      <c r="W177" s="590"/>
      <c r="X177" s="590"/>
      <c r="Y177" s="591"/>
      <c r="Z177" s="182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5"/>
      <c r="AT177" s="185"/>
      <c r="AU177" s="185"/>
    </row>
    <row r="178" spans="1:47" s="186" customFormat="1" ht="18" hidden="1" customHeight="1" x14ac:dyDescent="0.25">
      <c r="A178" s="76"/>
      <c r="B178" s="582"/>
      <c r="C178" s="187" t="s">
        <v>80</v>
      </c>
      <c r="D178" s="233" t="s">
        <v>354</v>
      </c>
      <c r="E178" s="582"/>
      <c r="F178" s="149">
        <v>0</v>
      </c>
      <c r="G178" s="39">
        <v>20</v>
      </c>
      <c r="H178" s="582"/>
      <c r="I178" s="282"/>
      <c r="J178" s="77"/>
      <c r="K178" s="480"/>
      <c r="L178" s="471"/>
      <c r="M178" s="601"/>
      <c r="N178" s="604"/>
      <c r="O178" s="613"/>
      <c r="P178" s="613"/>
      <c r="Q178" s="635"/>
      <c r="R178" s="272"/>
      <c r="S178" s="589"/>
      <c r="T178" s="590"/>
      <c r="U178" s="590"/>
      <c r="V178" s="590"/>
      <c r="W178" s="590"/>
      <c r="X178" s="590"/>
      <c r="Y178" s="591"/>
      <c r="Z178" s="182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5"/>
      <c r="AT178" s="185"/>
      <c r="AU178" s="185"/>
    </row>
    <row r="179" spans="1:47" s="186" customFormat="1" ht="18" hidden="1" customHeight="1" x14ac:dyDescent="0.25">
      <c r="A179" s="76"/>
      <c r="B179" s="582"/>
      <c r="C179" s="197" t="s">
        <v>82</v>
      </c>
      <c r="D179" s="265" t="s">
        <v>355</v>
      </c>
      <c r="E179" s="582"/>
      <c r="F179" s="177">
        <v>0</v>
      </c>
      <c r="G179" s="266">
        <v>10</v>
      </c>
      <c r="H179" s="582"/>
      <c r="I179" s="282"/>
      <c r="J179" s="77"/>
      <c r="K179" s="480"/>
      <c r="L179" s="471"/>
      <c r="M179" s="601"/>
      <c r="N179" s="604"/>
      <c r="O179" s="613"/>
      <c r="P179" s="613"/>
      <c r="Q179" s="635"/>
      <c r="R179" s="272"/>
      <c r="S179" s="589"/>
      <c r="T179" s="590"/>
      <c r="U179" s="590"/>
      <c r="V179" s="590"/>
      <c r="W179" s="590"/>
      <c r="X179" s="590"/>
      <c r="Y179" s="591"/>
      <c r="Z179" s="182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5"/>
      <c r="AT179" s="185"/>
      <c r="AU179" s="185"/>
    </row>
    <row r="180" spans="1:47" s="186" customFormat="1" ht="18" hidden="1" customHeight="1" x14ac:dyDescent="0.25">
      <c r="A180" s="82"/>
      <c r="B180" s="582"/>
      <c r="C180" s="187" t="s">
        <v>85</v>
      </c>
      <c r="D180" s="229" t="s">
        <v>356</v>
      </c>
      <c r="E180" s="582"/>
      <c r="F180" s="149">
        <v>0</v>
      </c>
      <c r="G180" s="39">
        <v>20</v>
      </c>
      <c r="H180" s="582"/>
      <c r="I180" s="282"/>
      <c r="J180" s="77"/>
      <c r="K180" s="480"/>
      <c r="L180" s="471"/>
      <c r="M180" s="601"/>
      <c r="N180" s="604"/>
      <c r="O180" s="613"/>
      <c r="P180" s="613"/>
      <c r="Q180" s="635"/>
      <c r="R180" s="253"/>
      <c r="S180" s="589"/>
      <c r="T180" s="590"/>
      <c r="U180" s="590"/>
      <c r="V180" s="590"/>
      <c r="W180" s="590"/>
      <c r="X180" s="590"/>
      <c r="Y180" s="591"/>
      <c r="Z180" s="182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5"/>
      <c r="AT180" s="185"/>
      <c r="AU180" s="185"/>
    </row>
    <row r="181" spans="1:47" s="186" customFormat="1" ht="18" hidden="1" customHeight="1" x14ac:dyDescent="0.25">
      <c r="A181" s="82"/>
      <c r="B181" s="582"/>
      <c r="C181" s="187" t="s">
        <v>86</v>
      </c>
      <c r="D181" s="229" t="s">
        <v>325</v>
      </c>
      <c r="E181" s="582"/>
      <c r="F181" s="149">
        <v>0</v>
      </c>
      <c r="G181" s="39">
        <v>10</v>
      </c>
      <c r="H181" s="582"/>
      <c r="I181" s="278"/>
      <c r="J181" s="24"/>
      <c r="K181" s="480">
        <f>ROUND(F181/G181,3)</f>
        <v>0</v>
      </c>
      <c r="L181" s="471"/>
      <c r="M181" s="601"/>
      <c r="N181" s="604"/>
      <c r="O181" s="613"/>
      <c r="P181" s="613"/>
      <c r="Q181" s="635"/>
      <c r="R181" s="253"/>
      <c r="S181" s="589"/>
      <c r="T181" s="590"/>
      <c r="U181" s="590"/>
      <c r="V181" s="590"/>
      <c r="W181" s="590"/>
      <c r="X181" s="590"/>
      <c r="Y181" s="591"/>
      <c r="Z181" s="182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185"/>
      <c r="AT181" s="185"/>
      <c r="AU181" s="185"/>
    </row>
    <row r="182" spans="1:47" s="186" customFormat="1" ht="18" hidden="1" customHeight="1" x14ac:dyDescent="0.25">
      <c r="A182" s="82"/>
      <c r="B182" s="582"/>
      <c r="C182" s="187" t="s">
        <v>87</v>
      </c>
      <c r="D182" s="229" t="s">
        <v>326</v>
      </c>
      <c r="E182" s="582"/>
      <c r="F182" s="149">
        <v>0</v>
      </c>
      <c r="G182" s="39">
        <v>10</v>
      </c>
      <c r="H182" s="582"/>
      <c r="I182" s="278"/>
      <c r="J182" s="24"/>
      <c r="K182" s="480">
        <f>ROUND(F182/G182,3)</f>
        <v>0</v>
      </c>
      <c r="L182" s="471"/>
      <c r="M182" s="601"/>
      <c r="N182" s="604"/>
      <c r="O182" s="613"/>
      <c r="P182" s="613"/>
      <c r="Q182" s="635"/>
      <c r="R182" s="253"/>
      <c r="S182" s="589"/>
      <c r="T182" s="590"/>
      <c r="U182" s="590"/>
      <c r="V182" s="590"/>
      <c r="W182" s="590"/>
      <c r="X182" s="590"/>
      <c r="Y182" s="591"/>
      <c r="Z182" s="182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5"/>
      <c r="AT182" s="185"/>
      <c r="AU182" s="185"/>
    </row>
    <row r="183" spans="1:47" s="186" customFormat="1" ht="18" hidden="1" customHeight="1" x14ac:dyDescent="0.25">
      <c r="A183" s="82"/>
      <c r="B183" s="583"/>
      <c r="C183" s="187" t="s">
        <v>88</v>
      </c>
      <c r="D183" s="229" t="s">
        <v>327</v>
      </c>
      <c r="E183" s="583"/>
      <c r="F183" s="149">
        <v>0</v>
      </c>
      <c r="G183" s="39">
        <v>10</v>
      </c>
      <c r="H183" s="583"/>
      <c r="I183" s="287"/>
      <c r="J183" s="20"/>
      <c r="K183" s="482">
        <f>ROUND(F183/G183,3)</f>
        <v>0</v>
      </c>
      <c r="L183" s="471"/>
      <c r="M183" s="601"/>
      <c r="N183" s="604"/>
      <c r="O183" s="613"/>
      <c r="P183" s="613"/>
      <c r="Q183" s="635"/>
      <c r="R183" s="253"/>
      <c r="S183" s="589"/>
      <c r="T183" s="590"/>
      <c r="U183" s="590"/>
      <c r="V183" s="590"/>
      <c r="W183" s="590"/>
      <c r="X183" s="590"/>
      <c r="Y183" s="591"/>
      <c r="Z183" s="182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</row>
    <row r="184" spans="1:47" s="186" customFormat="1" ht="18" hidden="1" customHeight="1" thickBot="1" x14ac:dyDescent="0.3">
      <c r="A184" s="82"/>
      <c r="B184" s="193" t="s">
        <v>47</v>
      </c>
      <c r="C184" s="592" t="s">
        <v>168</v>
      </c>
      <c r="D184" s="593"/>
      <c r="E184" s="146">
        <f>IF(SUM(F185:F190)&lt;AA184,0,IF(SUM(F185:F190)&gt;100,100,SUM(F185:F190)))</f>
        <v>0</v>
      </c>
      <c r="F184" s="219"/>
      <c r="G184" s="35">
        <v>100</v>
      </c>
      <c r="H184" s="35">
        <v>0</v>
      </c>
      <c r="I184" s="298">
        <f>E184*H184</f>
        <v>0</v>
      </c>
      <c r="J184" s="51">
        <f>G184*H184</f>
        <v>0</v>
      </c>
      <c r="K184" s="476" t="e">
        <f>ROUND(I184/J184,3)</f>
        <v>#DIV/0!</v>
      </c>
      <c r="L184" s="70">
        <f>J184/N$169*P$169</f>
        <v>0</v>
      </c>
      <c r="M184" s="601"/>
      <c r="N184" s="604"/>
      <c r="O184" s="613"/>
      <c r="P184" s="613"/>
      <c r="Q184" s="635"/>
      <c r="R184" s="188"/>
      <c r="S184" s="589"/>
      <c r="T184" s="590"/>
      <c r="U184" s="590"/>
      <c r="V184" s="590"/>
      <c r="W184" s="590"/>
      <c r="X184" s="590"/>
      <c r="Y184" s="591"/>
      <c r="Z184" s="182"/>
      <c r="AA184" s="191">
        <v>20</v>
      </c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5"/>
      <c r="AT184" s="185"/>
      <c r="AU184" s="185"/>
    </row>
    <row r="185" spans="1:47" s="186" customFormat="1" ht="18" hidden="1" customHeight="1" x14ac:dyDescent="0.25">
      <c r="A185" s="82"/>
      <c r="B185" s="581"/>
      <c r="C185" s="187" t="s">
        <v>71</v>
      </c>
      <c r="D185" s="229" t="s">
        <v>169</v>
      </c>
      <c r="E185" s="581"/>
      <c r="F185" s="149">
        <v>0</v>
      </c>
      <c r="G185" s="39">
        <v>30</v>
      </c>
      <c r="H185" s="584"/>
      <c r="I185" s="277"/>
      <c r="J185" s="19"/>
      <c r="K185" s="479">
        <f t="shared" ref="K185:K190" si="15">ROUND(F185/G185,3)</f>
        <v>0</v>
      </c>
      <c r="L185" s="471"/>
      <c r="M185" s="601"/>
      <c r="N185" s="604"/>
      <c r="O185" s="613"/>
      <c r="P185" s="613"/>
      <c r="Q185" s="635"/>
      <c r="R185" s="188"/>
      <c r="S185" s="589"/>
      <c r="T185" s="590"/>
      <c r="U185" s="590"/>
      <c r="V185" s="590"/>
      <c r="W185" s="590"/>
      <c r="X185" s="590"/>
      <c r="Y185" s="591"/>
      <c r="Z185" s="182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5"/>
      <c r="AT185" s="185"/>
      <c r="AU185" s="185"/>
    </row>
    <row r="186" spans="1:47" s="186" customFormat="1" ht="18" hidden="1" customHeight="1" x14ac:dyDescent="0.25">
      <c r="A186" s="82"/>
      <c r="B186" s="582"/>
      <c r="C186" s="187" t="s">
        <v>72</v>
      </c>
      <c r="D186" s="229" t="s">
        <v>170</v>
      </c>
      <c r="E186" s="582"/>
      <c r="F186" s="149">
        <v>0</v>
      </c>
      <c r="G186" s="39">
        <v>15</v>
      </c>
      <c r="H186" s="585"/>
      <c r="I186" s="278"/>
      <c r="J186" s="24"/>
      <c r="K186" s="480">
        <f t="shared" si="15"/>
        <v>0</v>
      </c>
      <c r="L186" s="471"/>
      <c r="M186" s="601"/>
      <c r="N186" s="604"/>
      <c r="O186" s="613"/>
      <c r="P186" s="613"/>
      <c r="Q186" s="635"/>
      <c r="R186" s="188"/>
      <c r="S186" s="589"/>
      <c r="T186" s="590"/>
      <c r="U186" s="590"/>
      <c r="V186" s="590"/>
      <c r="W186" s="590"/>
      <c r="X186" s="590"/>
      <c r="Y186" s="591"/>
      <c r="Z186" s="182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5"/>
      <c r="AT186" s="185"/>
      <c r="AU186" s="185"/>
    </row>
    <row r="187" spans="1:47" s="186" customFormat="1" ht="25.5" hidden="1" x14ac:dyDescent="0.25">
      <c r="A187" s="82"/>
      <c r="B187" s="582"/>
      <c r="C187" s="187" t="s">
        <v>73</v>
      </c>
      <c r="D187" s="229" t="s">
        <v>171</v>
      </c>
      <c r="E187" s="582"/>
      <c r="F187" s="149">
        <v>0</v>
      </c>
      <c r="G187" s="39">
        <v>15</v>
      </c>
      <c r="H187" s="585"/>
      <c r="I187" s="278"/>
      <c r="J187" s="24"/>
      <c r="K187" s="480">
        <f t="shared" si="15"/>
        <v>0</v>
      </c>
      <c r="L187" s="471"/>
      <c r="M187" s="601"/>
      <c r="N187" s="604"/>
      <c r="O187" s="613"/>
      <c r="P187" s="613"/>
      <c r="Q187" s="635"/>
      <c r="R187" s="188"/>
      <c r="S187" s="589"/>
      <c r="T187" s="590"/>
      <c r="U187" s="590"/>
      <c r="V187" s="590"/>
      <c r="W187" s="590"/>
      <c r="X187" s="590"/>
      <c r="Y187" s="591"/>
      <c r="Z187" s="182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5"/>
      <c r="AT187" s="185"/>
      <c r="AU187" s="185"/>
    </row>
    <row r="188" spans="1:47" s="186" customFormat="1" ht="18" hidden="1" customHeight="1" x14ac:dyDescent="0.25">
      <c r="A188" s="82"/>
      <c r="B188" s="582"/>
      <c r="C188" s="187" t="s">
        <v>74</v>
      </c>
      <c r="D188" s="229" t="s">
        <v>172</v>
      </c>
      <c r="E188" s="582"/>
      <c r="F188" s="149">
        <v>0</v>
      </c>
      <c r="G188" s="39">
        <v>10</v>
      </c>
      <c r="H188" s="585"/>
      <c r="I188" s="278"/>
      <c r="J188" s="24"/>
      <c r="K188" s="480">
        <f t="shared" si="15"/>
        <v>0</v>
      </c>
      <c r="L188" s="471"/>
      <c r="M188" s="601"/>
      <c r="N188" s="604"/>
      <c r="O188" s="613"/>
      <c r="P188" s="613"/>
      <c r="Q188" s="635"/>
      <c r="R188" s="188"/>
      <c r="S188" s="589"/>
      <c r="T188" s="590"/>
      <c r="U188" s="590"/>
      <c r="V188" s="590"/>
      <c r="W188" s="590"/>
      <c r="X188" s="590"/>
      <c r="Y188" s="591"/>
      <c r="Z188" s="182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</row>
    <row r="189" spans="1:47" s="186" customFormat="1" ht="18" hidden="1" customHeight="1" x14ac:dyDescent="0.25">
      <c r="A189" s="82"/>
      <c r="B189" s="582"/>
      <c r="C189" s="187" t="s">
        <v>75</v>
      </c>
      <c r="D189" s="229" t="s">
        <v>173</v>
      </c>
      <c r="E189" s="582"/>
      <c r="F189" s="149">
        <v>0</v>
      </c>
      <c r="G189" s="39">
        <v>15</v>
      </c>
      <c r="H189" s="585"/>
      <c r="I189" s="278"/>
      <c r="J189" s="24"/>
      <c r="K189" s="480">
        <f t="shared" si="15"/>
        <v>0</v>
      </c>
      <c r="L189" s="471"/>
      <c r="M189" s="601"/>
      <c r="N189" s="604"/>
      <c r="O189" s="613"/>
      <c r="P189" s="613"/>
      <c r="Q189" s="635"/>
      <c r="R189" s="188"/>
      <c r="S189" s="589"/>
      <c r="T189" s="590"/>
      <c r="U189" s="590"/>
      <c r="V189" s="590"/>
      <c r="W189" s="590"/>
      <c r="X189" s="590"/>
      <c r="Y189" s="591"/>
      <c r="Z189" s="182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5"/>
      <c r="AT189" s="185"/>
      <c r="AU189" s="185"/>
    </row>
    <row r="190" spans="1:47" s="186" customFormat="1" ht="18" hidden="1" customHeight="1" x14ac:dyDescent="0.25">
      <c r="A190" s="82"/>
      <c r="B190" s="583"/>
      <c r="C190" s="187" t="s">
        <v>76</v>
      </c>
      <c r="D190" s="229" t="s">
        <v>174</v>
      </c>
      <c r="E190" s="583"/>
      <c r="F190" s="149">
        <v>0</v>
      </c>
      <c r="G190" s="39">
        <v>15</v>
      </c>
      <c r="H190" s="586"/>
      <c r="I190" s="279"/>
      <c r="J190" s="20"/>
      <c r="K190" s="482">
        <f t="shared" si="15"/>
        <v>0</v>
      </c>
      <c r="L190" s="471"/>
      <c r="M190" s="601"/>
      <c r="N190" s="604"/>
      <c r="O190" s="613"/>
      <c r="P190" s="613"/>
      <c r="Q190" s="635"/>
      <c r="R190" s="188"/>
      <c r="S190" s="589"/>
      <c r="T190" s="590"/>
      <c r="U190" s="590"/>
      <c r="V190" s="590"/>
      <c r="W190" s="590"/>
      <c r="X190" s="590"/>
      <c r="Y190" s="591"/>
      <c r="Z190" s="182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5"/>
      <c r="AT190" s="185"/>
      <c r="AU190" s="185"/>
    </row>
    <row r="191" spans="1:47" s="186" customFormat="1" ht="18" customHeight="1" thickBot="1" x14ac:dyDescent="0.3">
      <c r="A191" s="82"/>
      <c r="B191" s="200" t="s">
        <v>49</v>
      </c>
      <c r="C191" s="592" t="s">
        <v>175</v>
      </c>
      <c r="D191" s="593"/>
      <c r="E191" s="146">
        <f>IF(SUM(F192:F198)&lt;AA191,0,IF(SUM(F192:F198)&gt;100,100,SUM(F192:F198)))</f>
        <v>0</v>
      </c>
      <c r="F191" s="219"/>
      <c r="G191" s="254">
        <f>SUM(G192:G198)</f>
        <v>100</v>
      </c>
      <c r="H191" s="147">
        <v>1</v>
      </c>
      <c r="I191" s="298">
        <f>E191*H191</f>
        <v>0</v>
      </c>
      <c r="J191" s="51">
        <f>G191*H191</f>
        <v>100</v>
      </c>
      <c r="K191" s="476">
        <f>ROUND(I191/J191,3)</f>
        <v>0</v>
      </c>
      <c r="L191" s="70">
        <f>J191/N$169*P$169</f>
        <v>2.2500000000000003E-2</v>
      </c>
      <c r="M191" s="601"/>
      <c r="N191" s="604"/>
      <c r="O191" s="613"/>
      <c r="P191" s="613"/>
      <c r="Q191" s="635"/>
      <c r="R191" s="188"/>
      <c r="S191" s="589"/>
      <c r="T191" s="590"/>
      <c r="U191" s="590"/>
      <c r="V191" s="590"/>
      <c r="W191" s="590"/>
      <c r="X191" s="590"/>
      <c r="Y191" s="591"/>
      <c r="Z191" s="182"/>
      <c r="AA191" s="191">
        <v>10</v>
      </c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  <c r="AQ191" s="185"/>
      <c r="AR191" s="185"/>
      <c r="AS191" s="185"/>
      <c r="AT191" s="185"/>
      <c r="AU191" s="185"/>
    </row>
    <row r="192" spans="1:47" s="186" customFormat="1" ht="55.5" customHeight="1" x14ac:dyDescent="0.25">
      <c r="A192" s="82"/>
      <c r="B192" s="581"/>
      <c r="C192" s="187" t="s">
        <v>79</v>
      </c>
      <c r="D192" s="229" t="s">
        <v>328</v>
      </c>
      <c r="E192" s="581"/>
      <c r="F192" s="149">
        <v>0</v>
      </c>
      <c r="G192" s="39">
        <v>20</v>
      </c>
      <c r="H192" s="581"/>
      <c r="I192" s="286"/>
      <c r="J192" s="81"/>
      <c r="K192" s="480">
        <f t="shared" ref="K192:K198" si="16">ROUND(F192/G192,3)</f>
        <v>0</v>
      </c>
      <c r="L192" s="471"/>
      <c r="M192" s="601"/>
      <c r="N192" s="604"/>
      <c r="O192" s="613"/>
      <c r="P192" s="613"/>
      <c r="Q192" s="635"/>
      <c r="R192" s="188"/>
      <c r="S192" s="589" t="s">
        <v>566</v>
      </c>
      <c r="T192" s="590"/>
      <c r="U192" s="590"/>
      <c r="V192" s="590"/>
      <c r="W192" s="590"/>
      <c r="X192" s="590"/>
      <c r="Y192" s="591"/>
      <c r="Z192" s="182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  <c r="AQ192" s="185"/>
      <c r="AR192" s="185"/>
      <c r="AS192" s="185"/>
      <c r="AT192" s="185"/>
      <c r="AU192" s="185"/>
    </row>
    <row r="193" spans="1:47" s="186" customFormat="1" ht="18" customHeight="1" x14ac:dyDescent="0.25">
      <c r="A193" s="82"/>
      <c r="B193" s="582"/>
      <c r="C193" s="187" t="s">
        <v>80</v>
      </c>
      <c r="D193" s="229" t="s">
        <v>176</v>
      </c>
      <c r="E193" s="582"/>
      <c r="F193" s="149">
        <v>0</v>
      </c>
      <c r="G193" s="39">
        <v>10</v>
      </c>
      <c r="H193" s="582"/>
      <c r="I193" s="286"/>
      <c r="J193" s="81"/>
      <c r="K193" s="480">
        <f t="shared" si="16"/>
        <v>0</v>
      </c>
      <c r="L193" s="471"/>
      <c r="M193" s="601"/>
      <c r="N193" s="604"/>
      <c r="O193" s="613"/>
      <c r="P193" s="613"/>
      <c r="Q193" s="635"/>
      <c r="R193" s="253"/>
      <c r="S193" s="589"/>
      <c r="T193" s="590"/>
      <c r="U193" s="590"/>
      <c r="V193" s="590"/>
      <c r="W193" s="590"/>
      <c r="X193" s="590"/>
      <c r="Y193" s="591"/>
      <c r="Z193" s="182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5"/>
      <c r="AT193" s="185"/>
      <c r="AU193" s="185"/>
    </row>
    <row r="194" spans="1:47" s="186" customFormat="1" ht="18" customHeight="1" x14ac:dyDescent="0.25">
      <c r="A194" s="82"/>
      <c r="B194" s="582"/>
      <c r="C194" s="187" t="s">
        <v>81</v>
      </c>
      <c r="D194" s="229" t="s">
        <v>329</v>
      </c>
      <c r="E194" s="582"/>
      <c r="F194" s="149">
        <v>0</v>
      </c>
      <c r="G194" s="39">
        <v>15</v>
      </c>
      <c r="H194" s="582"/>
      <c r="I194" s="286"/>
      <c r="J194" s="81"/>
      <c r="K194" s="480">
        <f t="shared" si="16"/>
        <v>0</v>
      </c>
      <c r="L194" s="471"/>
      <c r="M194" s="601"/>
      <c r="N194" s="604"/>
      <c r="O194" s="613"/>
      <c r="P194" s="613"/>
      <c r="Q194" s="635"/>
      <c r="R194" s="253"/>
      <c r="S194" s="589"/>
      <c r="T194" s="590"/>
      <c r="U194" s="590"/>
      <c r="V194" s="590"/>
      <c r="W194" s="590"/>
      <c r="X194" s="590"/>
      <c r="Y194" s="591"/>
      <c r="Z194" s="182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5"/>
      <c r="AT194" s="185"/>
      <c r="AU194" s="185"/>
    </row>
    <row r="195" spans="1:47" s="186" customFormat="1" ht="42" customHeight="1" x14ac:dyDescent="0.25">
      <c r="A195" s="82"/>
      <c r="B195" s="582"/>
      <c r="C195" s="187" t="s">
        <v>425</v>
      </c>
      <c r="D195" s="229" t="s">
        <v>537</v>
      </c>
      <c r="E195" s="582"/>
      <c r="F195" s="149">
        <v>0</v>
      </c>
      <c r="G195" s="39">
        <v>15</v>
      </c>
      <c r="H195" s="582"/>
      <c r="I195" s="286"/>
      <c r="J195" s="81"/>
      <c r="K195" s="480">
        <f t="shared" si="16"/>
        <v>0</v>
      </c>
      <c r="L195" s="471"/>
      <c r="M195" s="601"/>
      <c r="N195" s="604"/>
      <c r="O195" s="613"/>
      <c r="P195" s="613"/>
      <c r="Q195" s="635"/>
      <c r="R195" s="253"/>
      <c r="S195" s="589" t="s">
        <v>567</v>
      </c>
      <c r="T195" s="590"/>
      <c r="U195" s="590"/>
      <c r="V195" s="590"/>
      <c r="W195" s="590"/>
      <c r="X195" s="590"/>
      <c r="Y195" s="591"/>
      <c r="Z195" s="182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185"/>
    </row>
    <row r="196" spans="1:47" s="186" customFormat="1" ht="18" customHeight="1" x14ac:dyDescent="0.25">
      <c r="A196" s="82"/>
      <c r="B196" s="582"/>
      <c r="C196" s="187" t="s">
        <v>426</v>
      </c>
      <c r="D196" s="234" t="s">
        <v>177</v>
      </c>
      <c r="E196" s="582"/>
      <c r="F196" s="149">
        <v>0</v>
      </c>
      <c r="G196" s="39">
        <v>5</v>
      </c>
      <c r="H196" s="582"/>
      <c r="I196" s="286"/>
      <c r="J196" s="81"/>
      <c r="K196" s="480">
        <f t="shared" si="16"/>
        <v>0</v>
      </c>
      <c r="L196" s="471"/>
      <c r="M196" s="601"/>
      <c r="N196" s="604"/>
      <c r="O196" s="613"/>
      <c r="P196" s="613"/>
      <c r="Q196" s="635"/>
      <c r="R196" s="188"/>
      <c r="S196" s="589"/>
      <c r="T196" s="590"/>
      <c r="U196" s="590"/>
      <c r="V196" s="590"/>
      <c r="W196" s="590"/>
      <c r="X196" s="590"/>
      <c r="Y196" s="591"/>
      <c r="Z196" s="182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5"/>
      <c r="AT196" s="185"/>
      <c r="AU196" s="185"/>
    </row>
    <row r="197" spans="1:47" s="186" customFormat="1" ht="25.5" x14ac:dyDescent="0.25">
      <c r="A197" s="82"/>
      <c r="B197" s="582"/>
      <c r="C197" s="187" t="s">
        <v>99</v>
      </c>
      <c r="D197" s="229" t="s">
        <v>178</v>
      </c>
      <c r="E197" s="582"/>
      <c r="F197" s="149">
        <v>0</v>
      </c>
      <c r="G197" s="39">
        <v>15</v>
      </c>
      <c r="H197" s="582"/>
      <c r="I197" s="286"/>
      <c r="J197" s="81"/>
      <c r="K197" s="480">
        <f t="shared" si="16"/>
        <v>0</v>
      </c>
      <c r="L197" s="471"/>
      <c r="M197" s="601"/>
      <c r="N197" s="604"/>
      <c r="O197" s="613"/>
      <c r="P197" s="613"/>
      <c r="Q197" s="635"/>
      <c r="R197" s="188"/>
      <c r="S197" s="589"/>
      <c r="T197" s="590"/>
      <c r="U197" s="590"/>
      <c r="V197" s="590"/>
      <c r="W197" s="590"/>
      <c r="X197" s="590"/>
      <c r="Y197" s="591"/>
      <c r="Z197" s="182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5"/>
      <c r="AT197" s="185"/>
      <c r="AU197" s="185"/>
    </row>
    <row r="198" spans="1:47" s="186" customFormat="1" ht="19.5" customHeight="1" x14ac:dyDescent="0.25">
      <c r="A198" s="82"/>
      <c r="B198" s="583"/>
      <c r="C198" s="187" t="s">
        <v>100</v>
      </c>
      <c r="D198" s="229" t="s">
        <v>179</v>
      </c>
      <c r="E198" s="583"/>
      <c r="F198" s="149">
        <v>0</v>
      </c>
      <c r="G198" s="39">
        <v>20</v>
      </c>
      <c r="H198" s="583"/>
      <c r="I198" s="288"/>
      <c r="J198" s="83"/>
      <c r="K198" s="482">
        <f t="shared" si="16"/>
        <v>0</v>
      </c>
      <c r="L198" s="471"/>
      <c r="M198" s="601"/>
      <c r="N198" s="604"/>
      <c r="O198" s="613"/>
      <c r="P198" s="613"/>
      <c r="Q198" s="635"/>
      <c r="R198" s="188"/>
      <c r="S198" s="589" t="s">
        <v>538</v>
      </c>
      <c r="T198" s="590"/>
      <c r="U198" s="590"/>
      <c r="V198" s="590"/>
      <c r="W198" s="590"/>
      <c r="X198" s="590"/>
      <c r="Y198" s="591"/>
      <c r="Z198" s="182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185"/>
      <c r="AT198" s="185"/>
      <c r="AU198" s="185"/>
    </row>
    <row r="199" spans="1:47" s="186" customFormat="1" ht="18" customHeight="1" thickBot="1" x14ac:dyDescent="0.3">
      <c r="A199" s="82"/>
      <c r="B199" s="193" t="s">
        <v>48</v>
      </c>
      <c r="C199" s="592" t="s">
        <v>451</v>
      </c>
      <c r="D199" s="593"/>
      <c r="E199" s="146">
        <f>IF(SUM(F200:F202)&lt;AA199,0,IF(SUM(F200:F202)&gt;100,100,SUM(F200:F202)))</f>
        <v>0</v>
      </c>
      <c r="F199" s="219"/>
      <c r="G199" s="31">
        <f>SUM(G200:G202)</f>
        <v>100</v>
      </c>
      <c r="H199" s="35">
        <v>2</v>
      </c>
      <c r="I199" s="298">
        <f>E199*H199</f>
        <v>0</v>
      </c>
      <c r="J199" s="51">
        <f>G199*H199</f>
        <v>200</v>
      </c>
      <c r="K199" s="476">
        <f>ROUND(I199/J199,3)</f>
        <v>0</v>
      </c>
      <c r="L199" s="70">
        <f>J199/N$169*P$169</f>
        <v>4.5000000000000005E-2</v>
      </c>
      <c r="M199" s="601"/>
      <c r="N199" s="604"/>
      <c r="O199" s="613"/>
      <c r="P199" s="613"/>
      <c r="Q199" s="635"/>
      <c r="R199" s="188"/>
      <c r="S199" s="589"/>
      <c r="T199" s="590"/>
      <c r="U199" s="590"/>
      <c r="V199" s="590"/>
      <c r="W199" s="590"/>
      <c r="X199" s="590"/>
      <c r="Y199" s="591"/>
      <c r="Z199" s="182"/>
      <c r="AA199" s="191">
        <v>20</v>
      </c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185"/>
      <c r="AT199" s="185"/>
      <c r="AU199" s="185"/>
    </row>
    <row r="200" spans="1:47" s="186" customFormat="1" ht="54.75" customHeight="1" x14ac:dyDescent="0.25">
      <c r="A200" s="82"/>
      <c r="B200" s="581"/>
      <c r="C200" s="187" t="s">
        <v>71</v>
      </c>
      <c r="D200" s="229" t="s">
        <v>180</v>
      </c>
      <c r="E200" s="581"/>
      <c r="F200" s="149">
        <v>0</v>
      </c>
      <c r="G200" s="39">
        <v>30</v>
      </c>
      <c r="H200" s="584"/>
      <c r="I200" s="285"/>
      <c r="J200" s="80"/>
      <c r="K200" s="479">
        <f>ROUND(F200/G200,3)</f>
        <v>0</v>
      </c>
      <c r="L200" s="471"/>
      <c r="M200" s="601"/>
      <c r="N200" s="604"/>
      <c r="O200" s="613"/>
      <c r="P200" s="613"/>
      <c r="Q200" s="635"/>
      <c r="R200" s="188"/>
      <c r="S200" s="589" t="s">
        <v>568</v>
      </c>
      <c r="T200" s="590"/>
      <c r="U200" s="590"/>
      <c r="V200" s="590"/>
      <c r="W200" s="590"/>
      <c r="X200" s="590"/>
      <c r="Y200" s="591"/>
      <c r="Z200" s="182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185"/>
      <c r="AT200" s="185"/>
      <c r="AU200" s="185"/>
    </row>
    <row r="201" spans="1:47" s="186" customFormat="1" ht="54" customHeight="1" x14ac:dyDescent="0.25">
      <c r="A201" s="82"/>
      <c r="B201" s="582"/>
      <c r="C201" s="187" t="s">
        <v>85</v>
      </c>
      <c r="D201" s="229" t="s">
        <v>474</v>
      </c>
      <c r="E201" s="582"/>
      <c r="F201" s="149">
        <v>0</v>
      </c>
      <c r="G201" s="39">
        <v>40</v>
      </c>
      <c r="H201" s="585"/>
      <c r="I201" s="286"/>
      <c r="J201" s="81"/>
      <c r="K201" s="480">
        <f>ROUND(F201/G201,3)</f>
        <v>0</v>
      </c>
      <c r="L201" s="471"/>
      <c r="M201" s="601"/>
      <c r="N201" s="604"/>
      <c r="O201" s="613"/>
      <c r="P201" s="613"/>
      <c r="Q201" s="635"/>
      <c r="R201" s="188"/>
      <c r="S201" s="589" t="s">
        <v>569</v>
      </c>
      <c r="T201" s="590"/>
      <c r="U201" s="590"/>
      <c r="V201" s="590"/>
      <c r="W201" s="590"/>
      <c r="X201" s="590"/>
      <c r="Y201" s="591"/>
      <c r="Z201" s="182"/>
      <c r="AA201" s="185"/>
      <c r="AB201" s="185"/>
      <c r="AC201" s="185"/>
      <c r="AD201" s="185"/>
      <c r="AE201" s="185"/>
      <c r="AF201" s="185"/>
      <c r="AG201" s="185"/>
      <c r="AH201" s="185"/>
      <c r="AI201" s="185"/>
      <c r="AJ201" s="185"/>
      <c r="AK201" s="185"/>
      <c r="AL201" s="185"/>
      <c r="AM201" s="185"/>
      <c r="AN201" s="185"/>
      <c r="AO201" s="185"/>
      <c r="AP201" s="185"/>
      <c r="AQ201" s="185"/>
      <c r="AR201" s="185"/>
      <c r="AS201" s="185"/>
      <c r="AT201" s="185"/>
      <c r="AU201" s="185"/>
    </row>
    <row r="202" spans="1:47" s="186" customFormat="1" ht="45.75" customHeight="1" x14ac:dyDescent="0.25">
      <c r="A202" s="82"/>
      <c r="B202" s="583"/>
      <c r="C202" s="187" t="s">
        <v>539</v>
      </c>
      <c r="D202" s="229" t="s">
        <v>540</v>
      </c>
      <c r="E202" s="583"/>
      <c r="F202" s="149">
        <v>0</v>
      </c>
      <c r="G202" s="39">
        <v>30</v>
      </c>
      <c r="H202" s="586"/>
      <c r="I202" s="288"/>
      <c r="J202" s="83"/>
      <c r="K202" s="482">
        <f>ROUND(F202/G202,3)</f>
        <v>0</v>
      </c>
      <c r="L202" s="472"/>
      <c r="M202" s="601"/>
      <c r="N202" s="604"/>
      <c r="O202" s="613"/>
      <c r="P202" s="613"/>
      <c r="Q202" s="635"/>
      <c r="R202" s="188"/>
      <c r="S202" s="589" t="s">
        <v>541</v>
      </c>
      <c r="T202" s="590"/>
      <c r="U202" s="590"/>
      <c r="V202" s="590"/>
      <c r="W202" s="590"/>
      <c r="X202" s="590"/>
      <c r="Y202" s="591"/>
      <c r="Z202" s="182"/>
      <c r="AA202" s="185"/>
      <c r="AB202" s="185"/>
      <c r="AC202" s="185"/>
      <c r="AD202" s="185"/>
      <c r="AE202" s="185"/>
      <c r="AF202" s="185"/>
      <c r="AG202" s="185"/>
      <c r="AH202" s="185"/>
      <c r="AI202" s="185"/>
      <c r="AJ202" s="185"/>
      <c r="AK202" s="185"/>
      <c r="AL202" s="185"/>
      <c r="AM202" s="185"/>
      <c r="AN202" s="185"/>
      <c r="AO202" s="185"/>
      <c r="AP202" s="185"/>
      <c r="AQ202" s="185"/>
      <c r="AR202" s="185"/>
      <c r="AS202" s="185"/>
      <c r="AT202" s="185"/>
      <c r="AU202" s="185"/>
    </row>
    <row r="203" spans="1:47" s="186" customFormat="1" ht="18" customHeight="1" thickBot="1" x14ac:dyDescent="0.3">
      <c r="A203" s="82"/>
      <c r="B203" s="200" t="s">
        <v>50</v>
      </c>
      <c r="C203" s="592" t="s">
        <v>182</v>
      </c>
      <c r="D203" s="593"/>
      <c r="E203" s="146">
        <f>IF(SUM(F204:F206)&lt;AA203,0,IF(SUM(F204:F206)&gt;100,100,SUM(F204:F206)))</f>
        <v>0</v>
      </c>
      <c r="F203" s="219"/>
      <c r="G203" s="35">
        <v>100</v>
      </c>
      <c r="H203" s="36">
        <v>2</v>
      </c>
      <c r="I203" s="298">
        <f>E203*H203</f>
        <v>0</v>
      </c>
      <c r="J203" s="51">
        <f>G203*H203</f>
        <v>200</v>
      </c>
      <c r="K203" s="476">
        <f>ROUND(I203/J203,3)</f>
        <v>0</v>
      </c>
      <c r="L203" s="70">
        <f>J203/N$169*P$169</f>
        <v>4.5000000000000005E-2</v>
      </c>
      <c r="M203" s="601"/>
      <c r="N203" s="604"/>
      <c r="O203" s="613"/>
      <c r="P203" s="613"/>
      <c r="Q203" s="635"/>
      <c r="R203" s="188"/>
      <c r="S203" s="589"/>
      <c r="T203" s="590"/>
      <c r="U203" s="590"/>
      <c r="V203" s="590"/>
      <c r="W203" s="590"/>
      <c r="X203" s="590"/>
      <c r="Y203" s="591"/>
      <c r="Z203" s="182"/>
      <c r="AA203" s="191">
        <v>8</v>
      </c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185"/>
    </row>
    <row r="204" spans="1:47" s="186" customFormat="1" ht="18" customHeight="1" x14ac:dyDescent="0.25">
      <c r="A204" s="82"/>
      <c r="B204" s="581"/>
      <c r="C204" s="187" t="s">
        <v>71</v>
      </c>
      <c r="D204" s="229" t="s">
        <v>183</v>
      </c>
      <c r="E204" s="581"/>
      <c r="F204" s="149">
        <v>0</v>
      </c>
      <c r="G204" s="39">
        <v>40</v>
      </c>
      <c r="H204" s="584"/>
      <c r="I204" s="277"/>
      <c r="J204" s="19"/>
      <c r="K204" s="479">
        <f>ROUND(F204/G204,3)</f>
        <v>0</v>
      </c>
      <c r="L204" s="471"/>
      <c r="M204" s="601"/>
      <c r="N204" s="604"/>
      <c r="O204" s="613"/>
      <c r="P204" s="613"/>
      <c r="Q204" s="635"/>
      <c r="R204" s="188"/>
      <c r="S204" s="589"/>
      <c r="T204" s="590"/>
      <c r="U204" s="590"/>
      <c r="V204" s="590"/>
      <c r="W204" s="590"/>
      <c r="X204" s="590"/>
      <c r="Y204" s="591"/>
      <c r="Z204" s="182"/>
      <c r="AA204" s="185"/>
      <c r="AB204" s="185"/>
      <c r="AC204" s="185"/>
      <c r="AD204" s="185"/>
      <c r="AE204" s="185"/>
      <c r="AF204" s="185"/>
      <c r="AG204" s="185"/>
      <c r="AH204" s="185"/>
      <c r="AI204" s="185"/>
      <c r="AJ204" s="185"/>
      <c r="AK204" s="185"/>
      <c r="AL204" s="185"/>
      <c r="AM204" s="185"/>
      <c r="AN204" s="185"/>
      <c r="AO204" s="185"/>
      <c r="AP204" s="185"/>
      <c r="AQ204" s="185"/>
      <c r="AR204" s="185"/>
      <c r="AS204" s="185"/>
      <c r="AT204" s="185"/>
      <c r="AU204" s="185"/>
    </row>
    <row r="205" spans="1:47" s="186" customFormat="1" ht="18" customHeight="1" x14ac:dyDescent="0.25">
      <c r="A205" s="82"/>
      <c r="B205" s="582"/>
      <c r="C205" s="187" t="s">
        <v>85</v>
      </c>
      <c r="D205" s="229" t="s">
        <v>226</v>
      </c>
      <c r="E205" s="582"/>
      <c r="F205" s="149">
        <v>0</v>
      </c>
      <c r="G205" s="39">
        <v>30</v>
      </c>
      <c r="H205" s="585"/>
      <c r="I205" s="278"/>
      <c r="J205" s="24"/>
      <c r="K205" s="480">
        <f>ROUND(F205/G205,3)</f>
        <v>0</v>
      </c>
      <c r="L205" s="471"/>
      <c r="M205" s="601"/>
      <c r="N205" s="604"/>
      <c r="O205" s="613"/>
      <c r="P205" s="613"/>
      <c r="Q205" s="635"/>
      <c r="R205" s="188"/>
      <c r="S205" s="589"/>
      <c r="T205" s="590"/>
      <c r="U205" s="590"/>
      <c r="V205" s="590"/>
      <c r="W205" s="590"/>
      <c r="X205" s="590"/>
      <c r="Y205" s="591"/>
      <c r="Z205" s="182"/>
      <c r="AA205" s="185"/>
      <c r="AB205" s="185"/>
      <c r="AC205" s="185"/>
      <c r="AD205" s="185"/>
      <c r="AE205" s="185"/>
      <c r="AF205" s="185"/>
      <c r="AG205" s="185"/>
      <c r="AH205" s="185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</row>
    <row r="206" spans="1:47" s="186" customFormat="1" ht="18" customHeight="1" x14ac:dyDescent="0.25">
      <c r="A206" s="82"/>
      <c r="B206" s="582"/>
      <c r="C206" s="187" t="s">
        <v>86</v>
      </c>
      <c r="D206" s="232" t="s">
        <v>227</v>
      </c>
      <c r="E206" s="582"/>
      <c r="F206" s="177">
        <v>0</v>
      </c>
      <c r="G206" s="266">
        <v>30</v>
      </c>
      <c r="H206" s="585"/>
      <c r="I206" s="278"/>
      <c r="J206" s="24"/>
      <c r="K206" s="480">
        <f>ROUND(F206/G206,3)</f>
        <v>0</v>
      </c>
      <c r="L206" s="471"/>
      <c r="M206" s="601"/>
      <c r="N206" s="604"/>
      <c r="O206" s="613"/>
      <c r="P206" s="613"/>
      <c r="Q206" s="635"/>
      <c r="R206" s="188"/>
      <c r="S206" s="589"/>
      <c r="T206" s="590"/>
      <c r="U206" s="590"/>
      <c r="V206" s="590"/>
      <c r="W206" s="590"/>
      <c r="X206" s="590"/>
      <c r="Y206" s="591"/>
      <c r="Z206" s="182"/>
      <c r="AA206" s="185"/>
      <c r="AB206" s="185"/>
      <c r="AC206" s="185"/>
      <c r="AD206" s="185"/>
      <c r="AE206" s="185"/>
      <c r="AF206" s="185"/>
      <c r="AG206" s="185"/>
      <c r="AH206" s="185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</row>
    <row r="207" spans="1:47" s="186" customFormat="1" ht="18" customHeight="1" thickBot="1" x14ac:dyDescent="0.3">
      <c r="A207" s="82"/>
      <c r="B207" s="198" t="s">
        <v>428</v>
      </c>
      <c r="C207" s="594" t="s">
        <v>228</v>
      </c>
      <c r="D207" s="594"/>
      <c r="E207" s="355">
        <f>IF(SUM(F208:F209)&lt;AA207,0,IF(SUM(F208:F209)&gt;100,100,SUM(F208:F209)))</f>
        <v>0</v>
      </c>
      <c r="F207" s="352"/>
      <c r="G207" s="34">
        <v>100</v>
      </c>
      <c r="H207" s="34">
        <v>2</v>
      </c>
      <c r="I207" s="298">
        <f>E207*H207</f>
        <v>0</v>
      </c>
      <c r="J207" s="299">
        <f>G207*H207</f>
        <v>200</v>
      </c>
      <c r="K207" s="478">
        <f>ROUND(I207/J207,3)</f>
        <v>0</v>
      </c>
      <c r="L207" s="70">
        <f>J207/N$169*P$169</f>
        <v>4.5000000000000005E-2</v>
      </c>
      <c r="M207" s="601"/>
      <c r="N207" s="604"/>
      <c r="O207" s="613"/>
      <c r="P207" s="613"/>
      <c r="Q207" s="635"/>
      <c r="R207" s="350"/>
      <c r="S207" s="589"/>
      <c r="T207" s="590"/>
      <c r="U207" s="590"/>
      <c r="V207" s="590"/>
      <c r="W207" s="590"/>
      <c r="X207" s="590"/>
      <c r="Y207" s="591"/>
      <c r="Z207" s="182"/>
      <c r="AA207" s="191">
        <v>10</v>
      </c>
      <c r="AB207" s="203"/>
      <c r="AC207" s="185"/>
      <c r="AD207" s="185"/>
      <c r="AE207" s="185"/>
      <c r="AF207" s="185"/>
      <c r="AG207" s="185"/>
      <c r="AH207" s="185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</row>
    <row r="208" spans="1:47" s="186" customFormat="1" ht="25.5" x14ac:dyDescent="0.25">
      <c r="A208" s="82"/>
      <c r="B208" s="581"/>
      <c r="C208" s="187" t="s">
        <v>71</v>
      </c>
      <c r="D208" s="229" t="s">
        <v>456</v>
      </c>
      <c r="E208" s="581"/>
      <c r="F208" s="149">
        <v>0</v>
      </c>
      <c r="G208" s="39">
        <v>50</v>
      </c>
      <c r="H208" s="584"/>
      <c r="I208" s="278"/>
      <c r="J208" s="24"/>
      <c r="K208" s="479">
        <f>ROUND(F208/G208,3)</f>
        <v>0</v>
      </c>
      <c r="L208" s="471"/>
      <c r="M208" s="601"/>
      <c r="N208" s="604"/>
      <c r="O208" s="613"/>
      <c r="P208" s="613"/>
      <c r="Q208" s="635"/>
      <c r="R208" s="353"/>
      <c r="S208" s="589"/>
      <c r="T208" s="590"/>
      <c r="U208" s="590"/>
      <c r="V208" s="590"/>
      <c r="W208" s="590"/>
      <c r="X208" s="590"/>
      <c r="Y208" s="591"/>
      <c r="Z208" s="182"/>
      <c r="AA208" s="185"/>
      <c r="AB208" s="185"/>
      <c r="AC208" s="185"/>
      <c r="AD208" s="185"/>
      <c r="AE208" s="185"/>
      <c r="AF208" s="185"/>
      <c r="AG208" s="185"/>
      <c r="AH208" s="185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</row>
    <row r="209" spans="1:47" s="186" customFormat="1" ht="18" customHeight="1" x14ac:dyDescent="0.25">
      <c r="A209" s="82"/>
      <c r="B209" s="582"/>
      <c r="C209" s="187" t="s">
        <v>72</v>
      </c>
      <c r="D209" s="229" t="s">
        <v>455</v>
      </c>
      <c r="E209" s="583"/>
      <c r="F209" s="149">
        <v>0</v>
      </c>
      <c r="G209" s="39">
        <v>70</v>
      </c>
      <c r="H209" s="585"/>
      <c r="I209" s="278"/>
      <c r="J209" s="24"/>
      <c r="K209" s="479">
        <f>ROUND(F209/G209,3)</f>
        <v>0</v>
      </c>
      <c r="L209" s="471"/>
      <c r="M209" s="601"/>
      <c r="N209" s="604"/>
      <c r="O209" s="613"/>
      <c r="P209" s="613"/>
      <c r="Q209" s="635"/>
      <c r="R209" s="353"/>
      <c r="S209" s="589"/>
      <c r="T209" s="590"/>
      <c r="U209" s="590"/>
      <c r="V209" s="590"/>
      <c r="W209" s="590"/>
      <c r="X209" s="590"/>
      <c r="Y209" s="591"/>
      <c r="Z209" s="182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5"/>
      <c r="AP209" s="185"/>
      <c r="AQ209" s="185"/>
      <c r="AR209" s="185"/>
      <c r="AS209" s="185"/>
      <c r="AT209" s="185"/>
      <c r="AU209" s="185"/>
    </row>
    <row r="210" spans="1:47" s="186" customFormat="1" ht="18" customHeight="1" thickBot="1" x14ac:dyDescent="0.3">
      <c r="A210" s="82"/>
      <c r="B210" s="194" t="s">
        <v>454</v>
      </c>
      <c r="C210" s="698" t="s">
        <v>429</v>
      </c>
      <c r="D210" s="699"/>
      <c r="E210" s="356">
        <v>0</v>
      </c>
      <c r="F210" s="38"/>
      <c r="G210" s="33">
        <v>100</v>
      </c>
      <c r="H210" s="33">
        <v>1</v>
      </c>
      <c r="I210" s="321">
        <f>E210*H210</f>
        <v>0</v>
      </c>
      <c r="J210" s="322">
        <f>G210*H210</f>
        <v>100</v>
      </c>
      <c r="K210" s="483">
        <f>ROUND(I210/J210,3)</f>
        <v>0</v>
      </c>
      <c r="L210" s="73">
        <f>J210/N$169*P$169</f>
        <v>2.2500000000000003E-2</v>
      </c>
      <c r="M210" s="694"/>
      <c r="N210" s="606"/>
      <c r="O210" s="614"/>
      <c r="P210" s="614"/>
      <c r="Q210" s="636"/>
      <c r="R210" s="273"/>
      <c r="S210" s="616"/>
      <c r="T210" s="617"/>
      <c r="U210" s="617"/>
      <c r="V210" s="617"/>
      <c r="W210" s="617"/>
      <c r="X210" s="617"/>
      <c r="Y210" s="618"/>
      <c r="Z210" s="182"/>
      <c r="AA210" s="191">
        <v>10</v>
      </c>
      <c r="AB210" s="203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5"/>
      <c r="AP210" s="185"/>
      <c r="AQ210" s="185"/>
      <c r="AR210" s="185"/>
      <c r="AS210" s="185"/>
      <c r="AT210" s="185"/>
      <c r="AU210" s="185"/>
    </row>
    <row r="211" spans="1:47" s="186" customFormat="1" ht="20.25" customHeight="1" thickBot="1" x14ac:dyDescent="0.3">
      <c r="A211" s="82"/>
      <c r="B211" s="25" t="s">
        <v>334</v>
      </c>
      <c r="C211" s="144"/>
      <c r="D211" s="143"/>
      <c r="E211" s="85"/>
      <c r="F211" s="17"/>
      <c r="G211" s="18"/>
      <c r="H211" s="18"/>
      <c r="I211" s="142"/>
      <c r="J211" s="142"/>
      <c r="K211" s="86"/>
      <c r="L211" s="86"/>
      <c r="M211" s="204"/>
      <c r="N211" s="205"/>
      <c r="O211" s="202"/>
      <c r="P211" s="202"/>
      <c r="Q211" s="18"/>
      <c r="R211" s="203"/>
      <c r="S211" s="206"/>
      <c r="T211" s="206"/>
      <c r="U211" s="206"/>
      <c r="V211" s="206"/>
      <c r="W211" s="206"/>
      <c r="X211" s="206"/>
      <c r="Y211" s="207"/>
      <c r="Z211" s="182"/>
      <c r="AA211" s="203"/>
      <c r="AB211" s="203"/>
      <c r="AC211" s="203"/>
      <c r="AD211" s="203"/>
      <c r="AE211" s="203"/>
      <c r="AF211" s="203"/>
      <c r="AG211" s="203"/>
      <c r="AH211" s="203"/>
      <c r="AI211" s="203"/>
      <c r="AJ211" s="203"/>
      <c r="AK211" s="203"/>
      <c r="AL211" s="203"/>
      <c r="AM211" s="203"/>
      <c r="AN211" s="203"/>
      <c r="AO211" s="203"/>
      <c r="AP211" s="203"/>
      <c r="AQ211" s="203"/>
      <c r="AR211" s="203"/>
      <c r="AS211" s="203"/>
      <c r="AT211" s="203"/>
      <c r="AU211" s="203"/>
    </row>
    <row r="212" spans="1:47" s="186" customFormat="1" ht="19.5" customHeight="1" thickBot="1" x14ac:dyDescent="0.3">
      <c r="A212" s="82"/>
      <c r="B212" s="180" t="s">
        <v>58</v>
      </c>
      <c r="C212" s="620" t="s">
        <v>229</v>
      </c>
      <c r="D212" s="621"/>
      <c r="E212" s="225">
        <f>IF(SUM(F213:F221)&lt;AA212,0,IF(SUM(F213:F221)&gt;100,100,SUM(F213:F221)))</f>
        <v>0</v>
      </c>
      <c r="F212" s="37"/>
      <c r="G212" s="32">
        <v>100</v>
      </c>
      <c r="H212" s="32">
        <v>2</v>
      </c>
      <c r="I212" s="280">
        <f>E212*H212</f>
        <v>0</v>
      </c>
      <c r="J212" s="51">
        <f>G212*H212</f>
        <v>200</v>
      </c>
      <c r="K212" s="477">
        <f>ROUND(I212/J212,3)</f>
        <v>0</v>
      </c>
      <c r="L212" s="74"/>
      <c r="M212" s="609">
        <f>SUM(I212:I234)</f>
        <v>0</v>
      </c>
      <c r="N212" s="609">
        <f>SUM(J212:J234)</f>
        <v>900</v>
      </c>
      <c r="O212" s="612">
        <f>M212/N212</f>
        <v>0</v>
      </c>
      <c r="P212" s="612">
        <v>0</v>
      </c>
      <c r="Q212" s="543"/>
      <c r="R212" s="192"/>
      <c r="S212" s="622"/>
      <c r="T212" s="623"/>
      <c r="U212" s="623"/>
      <c r="V212" s="623"/>
      <c r="W212" s="623"/>
      <c r="X212" s="623"/>
      <c r="Y212" s="624"/>
      <c r="Z212" s="182"/>
      <c r="AA212" s="191">
        <v>10</v>
      </c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</row>
    <row r="213" spans="1:47" s="186" customFormat="1" ht="18.75" customHeight="1" x14ac:dyDescent="0.25">
      <c r="A213" s="82"/>
      <c r="B213" s="619"/>
      <c r="C213" s="187" t="s">
        <v>71</v>
      </c>
      <c r="D213" s="229" t="s">
        <v>434</v>
      </c>
      <c r="E213" s="597"/>
      <c r="F213" s="149">
        <v>0</v>
      </c>
      <c r="G213" s="39">
        <v>15</v>
      </c>
      <c r="H213" s="608"/>
      <c r="I213" s="285"/>
      <c r="J213" s="80"/>
      <c r="K213" s="479">
        <f t="shared" ref="K213:K221" si="17">ROUND(F213/G213,3)</f>
        <v>0</v>
      </c>
      <c r="L213" s="471"/>
      <c r="M213" s="610"/>
      <c r="N213" s="610"/>
      <c r="O213" s="613"/>
      <c r="P213" s="613"/>
      <c r="Q213" s="544"/>
      <c r="R213" s="192"/>
      <c r="S213" s="589"/>
      <c r="T213" s="590"/>
      <c r="U213" s="590"/>
      <c r="V213" s="590"/>
      <c r="W213" s="590"/>
      <c r="X213" s="590"/>
      <c r="Y213" s="591"/>
      <c r="Z213" s="18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</row>
    <row r="214" spans="1:47" s="186" customFormat="1" ht="18.75" customHeight="1" x14ac:dyDescent="0.25">
      <c r="A214" s="82"/>
      <c r="B214" s="619"/>
      <c r="C214" s="187" t="s">
        <v>72</v>
      </c>
      <c r="D214" s="229" t="s">
        <v>230</v>
      </c>
      <c r="E214" s="597"/>
      <c r="F214" s="149">
        <v>0</v>
      </c>
      <c r="G214" s="39">
        <v>20</v>
      </c>
      <c r="H214" s="608"/>
      <c r="I214" s="286"/>
      <c r="J214" s="81"/>
      <c r="K214" s="480">
        <f t="shared" si="17"/>
        <v>0</v>
      </c>
      <c r="L214" s="471"/>
      <c r="M214" s="610"/>
      <c r="N214" s="610"/>
      <c r="O214" s="613"/>
      <c r="P214" s="613"/>
      <c r="Q214" s="544"/>
      <c r="R214" s="192"/>
      <c r="S214" s="589"/>
      <c r="T214" s="590"/>
      <c r="U214" s="590"/>
      <c r="V214" s="590"/>
      <c r="W214" s="590"/>
      <c r="X214" s="590"/>
      <c r="Y214" s="591"/>
      <c r="Z214" s="18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</row>
    <row r="215" spans="1:47" s="186" customFormat="1" ht="18.75" customHeight="1" x14ac:dyDescent="0.25">
      <c r="A215" s="82"/>
      <c r="B215" s="619"/>
      <c r="C215" s="187" t="s">
        <v>99</v>
      </c>
      <c r="D215" s="229" t="s">
        <v>231</v>
      </c>
      <c r="E215" s="597"/>
      <c r="F215" s="149">
        <v>0</v>
      </c>
      <c r="G215" s="39">
        <v>5</v>
      </c>
      <c r="H215" s="608"/>
      <c r="I215" s="286"/>
      <c r="J215" s="81"/>
      <c r="K215" s="480">
        <f t="shared" si="17"/>
        <v>0</v>
      </c>
      <c r="L215" s="471"/>
      <c r="M215" s="610"/>
      <c r="N215" s="610"/>
      <c r="O215" s="613"/>
      <c r="P215" s="613"/>
      <c r="Q215" s="544"/>
      <c r="R215" s="192"/>
      <c r="S215" s="589"/>
      <c r="T215" s="590"/>
      <c r="U215" s="590"/>
      <c r="V215" s="590"/>
      <c r="W215" s="590"/>
      <c r="X215" s="590"/>
      <c r="Y215" s="591"/>
      <c r="Z215" s="18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</row>
    <row r="216" spans="1:47" s="186" customFormat="1" ht="18.75" customHeight="1" x14ac:dyDescent="0.25">
      <c r="A216" s="82"/>
      <c r="B216" s="619"/>
      <c r="C216" s="187" t="s">
        <v>100</v>
      </c>
      <c r="D216" s="229" t="s">
        <v>232</v>
      </c>
      <c r="E216" s="597"/>
      <c r="F216" s="149">
        <v>0</v>
      </c>
      <c r="G216" s="39">
        <v>5</v>
      </c>
      <c r="H216" s="608"/>
      <c r="I216" s="286"/>
      <c r="J216" s="81"/>
      <c r="K216" s="480">
        <f t="shared" si="17"/>
        <v>0</v>
      </c>
      <c r="L216" s="471"/>
      <c r="M216" s="610"/>
      <c r="N216" s="610"/>
      <c r="O216" s="613"/>
      <c r="P216" s="613"/>
      <c r="Q216" s="544"/>
      <c r="R216" s="192"/>
      <c r="S216" s="589"/>
      <c r="T216" s="590"/>
      <c r="U216" s="590"/>
      <c r="V216" s="590"/>
      <c r="W216" s="590"/>
      <c r="X216" s="590"/>
      <c r="Y216" s="591"/>
      <c r="Z216" s="18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</row>
    <row r="217" spans="1:47" s="186" customFormat="1" ht="18.75" customHeight="1" x14ac:dyDescent="0.25">
      <c r="A217" s="82"/>
      <c r="B217" s="619"/>
      <c r="C217" s="187" t="s">
        <v>181</v>
      </c>
      <c r="D217" s="229" t="s">
        <v>233</v>
      </c>
      <c r="E217" s="597"/>
      <c r="F217" s="149">
        <v>0</v>
      </c>
      <c r="G217" s="39">
        <v>5</v>
      </c>
      <c r="H217" s="608"/>
      <c r="I217" s="286"/>
      <c r="J217" s="81"/>
      <c r="K217" s="480">
        <f t="shared" si="17"/>
        <v>0</v>
      </c>
      <c r="L217" s="471"/>
      <c r="M217" s="610"/>
      <c r="N217" s="610"/>
      <c r="O217" s="613"/>
      <c r="P217" s="613"/>
      <c r="Q217" s="544"/>
      <c r="R217" s="192"/>
      <c r="S217" s="589"/>
      <c r="T217" s="590"/>
      <c r="U217" s="590"/>
      <c r="V217" s="590"/>
      <c r="W217" s="590"/>
      <c r="X217" s="590"/>
      <c r="Y217" s="591"/>
      <c r="Z217" s="18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</row>
    <row r="218" spans="1:47" s="186" customFormat="1" ht="18.75" customHeight="1" x14ac:dyDescent="0.25">
      <c r="A218" s="82"/>
      <c r="B218" s="619"/>
      <c r="C218" s="187" t="s">
        <v>74</v>
      </c>
      <c r="D218" s="229" t="s">
        <v>234</v>
      </c>
      <c r="E218" s="597"/>
      <c r="F218" s="149">
        <v>0</v>
      </c>
      <c r="G218" s="39">
        <v>20</v>
      </c>
      <c r="H218" s="608"/>
      <c r="I218" s="286"/>
      <c r="J218" s="81"/>
      <c r="K218" s="480">
        <f t="shared" si="17"/>
        <v>0</v>
      </c>
      <c r="L218" s="471"/>
      <c r="M218" s="610"/>
      <c r="N218" s="610"/>
      <c r="O218" s="613"/>
      <c r="P218" s="613"/>
      <c r="Q218" s="544"/>
      <c r="R218" s="192"/>
      <c r="S218" s="589"/>
      <c r="T218" s="590"/>
      <c r="U218" s="590"/>
      <c r="V218" s="590"/>
      <c r="W218" s="590"/>
      <c r="X218" s="590"/>
      <c r="Y218" s="591"/>
      <c r="Z218" s="18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</row>
    <row r="219" spans="1:47" s="186" customFormat="1" ht="18.75" customHeight="1" x14ac:dyDescent="0.25">
      <c r="A219" s="82"/>
      <c r="B219" s="619"/>
      <c r="C219" s="187" t="s">
        <v>75</v>
      </c>
      <c r="D219" s="229" t="s">
        <v>235</v>
      </c>
      <c r="E219" s="597"/>
      <c r="F219" s="149">
        <v>0</v>
      </c>
      <c r="G219" s="39">
        <v>15</v>
      </c>
      <c r="H219" s="608"/>
      <c r="I219" s="286"/>
      <c r="J219" s="81"/>
      <c r="K219" s="480">
        <f t="shared" si="17"/>
        <v>0</v>
      </c>
      <c r="L219" s="471"/>
      <c r="M219" s="610"/>
      <c r="N219" s="610"/>
      <c r="O219" s="613"/>
      <c r="P219" s="613"/>
      <c r="Q219" s="544"/>
      <c r="R219" s="192"/>
      <c r="S219" s="589"/>
      <c r="T219" s="590"/>
      <c r="U219" s="590"/>
      <c r="V219" s="590"/>
      <c r="W219" s="590"/>
      <c r="X219" s="590"/>
      <c r="Y219" s="591"/>
      <c r="Z219" s="18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</row>
    <row r="220" spans="1:47" s="186" customFormat="1" ht="18.75" customHeight="1" x14ac:dyDescent="0.25">
      <c r="A220" s="82"/>
      <c r="B220" s="619"/>
      <c r="C220" s="187" t="s">
        <v>76</v>
      </c>
      <c r="D220" s="229" t="s">
        <v>435</v>
      </c>
      <c r="E220" s="597"/>
      <c r="F220" s="149">
        <v>0</v>
      </c>
      <c r="G220" s="39">
        <v>5</v>
      </c>
      <c r="H220" s="608"/>
      <c r="I220" s="286"/>
      <c r="J220" s="81"/>
      <c r="K220" s="480">
        <f t="shared" si="17"/>
        <v>0</v>
      </c>
      <c r="L220" s="471"/>
      <c r="M220" s="610"/>
      <c r="N220" s="610"/>
      <c r="O220" s="613"/>
      <c r="P220" s="613"/>
      <c r="Q220" s="544"/>
      <c r="R220" s="192"/>
      <c r="S220" s="589"/>
      <c r="T220" s="590"/>
      <c r="U220" s="590"/>
      <c r="V220" s="590"/>
      <c r="W220" s="590"/>
      <c r="X220" s="590"/>
      <c r="Y220" s="591"/>
      <c r="Z220" s="18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</row>
    <row r="221" spans="1:47" s="186" customFormat="1" ht="18.75" customHeight="1" x14ac:dyDescent="0.25">
      <c r="A221" s="82"/>
      <c r="B221" s="619"/>
      <c r="C221" s="187" t="s">
        <v>77</v>
      </c>
      <c r="D221" s="229" t="s">
        <v>59</v>
      </c>
      <c r="E221" s="597"/>
      <c r="F221" s="149">
        <v>0</v>
      </c>
      <c r="G221" s="39">
        <v>10</v>
      </c>
      <c r="H221" s="608"/>
      <c r="I221" s="441"/>
      <c r="J221" s="83"/>
      <c r="K221" s="480">
        <f t="shared" si="17"/>
        <v>0</v>
      </c>
      <c r="L221" s="471"/>
      <c r="M221" s="610"/>
      <c r="N221" s="610"/>
      <c r="O221" s="613"/>
      <c r="P221" s="613"/>
      <c r="Q221" s="544"/>
      <c r="R221" s="192"/>
      <c r="S221" s="589"/>
      <c r="T221" s="590"/>
      <c r="U221" s="590"/>
      <c r="V221" s="590"/>
      <c r="W221" s="590"/>
      <c r="X221" s="590"/>
      <c r="Y221" s="591"/>
      <c r="Z221" s="18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</row>
    <row r="222" spans="1:47" s="186" customFormat="1" ht="19.5" customHeight="1" thickBot="1" x14ac:dyDescent="0.3">
      <c r="A222" s="82"/>
      <c r="B222" s="190" t="s">
        <v>60</v>
      </c>
      <c r="C222" s="587" t="s">
        <v>236</v>
      </c>
      <c r="D222" s="599"/>
      <c r="E222" s="146">
        <f>IF(SUM(F223:F224)&lt;AA222,0,IF(SUM(F223:F224)&gt;100,100,SUM(F223:F224)))</f>
        <v>0</v>
      </c>
      <c r="F222" s="263"/>
      <c r="G222" s="31">
        <v>100</v>
      </c>
      <c r="H222" s="31">
        <v>2</v>
      </c>
      <c r="I222" s="298">
        <f>E222*H222</f>
        <v>0</v>
      </c>
      <c r="J222" s="51">
        <f>G222*H222</f>
        <v>200</v>
      </c>
      <c r="K222" s="474">
        <f>ROUND(I222/J222,3)</f>
        <v>0</v>
      </c>
      <c r="L222" s="70"/>
      <c r="M222" s="610"/>
      <c r="N222" s="610"/>
      <c r="O222" s="613"/>
      <c r="P222" s="613"/>
      <c r="Q222" s="544"/>
      <c r="R222" s="192"/>
      <c r="S222" s="589"/>
      <c r="T222" s="590"/>
      <c r="U222" s="590"/>
      <c r="V222" s="590"/>
      <c r="W222" s="590"/>
      <c r="X222" s="590"/>
      <c r="Y222" s="591"/>
      <c r="Z222" s="182"/>
      <c r="AA222" s="191">
        <v>20</v>
      </c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</row>
    <row r="223" spans="1:47" s="186" customFormat="1" ht="18.75" customHeight="1" x14ac:dyDescent="0.25">
      <c r="A223" s="82"/>
      <c r="B223" s="597"/>
      <c r="C223" s="187" t="s">
        <v>71</v>
      </c>
      <c r="D223" s="229" t="s">
        <v>237</v>
      </c>
      <c r="E223" s="597"/>
      <c r="F223" s="149">
        <v>0</v>
      </c>
      <c r="G223" s="39">
        <v>50</v>
      </c>
      <c r="H223" s="608"/>
      <c r="I223" s="277"/>
      <c r="J223" s="19"/>
      <c r="K223" s="480">
        <f>ROUND(F223/G223,3)</f>
        <v>0</v>
      </c>
      <c r="L223" s="471"/>
      <c r="M223" s="610"/>
      <c r="N223" s="610"/>
      <c r="O223" s="613"/>
      <c r="P223" s="613"/>
      <c r="Q223" s="544"/>
      <c r="R223" s="192"/>
      <c r="S223" s="589"/>
      <c r="T223" s="590"/>
      <c r="U223" s="590"/>
      <c r="V223" s="590"/>
      <c r="W223" s="590"/>
      <c r="X223" s="590"/>
      <c r="Y223" s="591"/>
      <c r="Z223" s="18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</row>
    <row r="224" spans="1:47" s="186" customFormat="1" ht="18.75" customHeight="1" x14ac:dyDescent="0.25">
      <c r="A224" s="82"/>
      <c r="B224" s="597"/>
      <c r="C224" s="187" t="s">
        <v>72</v>
      </c>
      <c r="D224" s="229" t="s">
        <v>238</v>
      </c>
      <c r="E224" s="597"/>
      <c r="F224" s="149">
        <v>0</v>
      </c>
      <c r="G224" s="39">
        <v>50</v>
      </c>
      <c r="H224" s="608"/>
      <c r="I224" s="279"/>
      <c r="J224" s="20"/>
      <c r="K224" s="480">
        <f>ROUND(F224/G224,3)</f>
        <v>0</v>
      </c>
      <c r="L224" s="471"/>
      <c r="M224" s="610"/>
      <c r="N224" s="610"/>
      <c r="O224" s="613"/>
      <c r="P224" s="613"/>
      <c r="Q224" s="544"/>
      <c r="R224" s="192"/>
      <c r="S224" s="589"/>
      <c r="T224" s="590"/>
      <c r="U224" s="590"/>
      <c r="V224" s="590"/>
      <c r="W224" s="590"/>
      <c r="X224" s="590"/>
      <c r="Y224" s="591"/>
      <c r="Z224" s="18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92"/>
      <c r="AT224" s="192"/>
      <c r="AU224" s="192"/>
    </row>
    <row r="225" spans="1:47" s="186" customFormat="1" ht="19.5" customHeight="1" thickBot="1" x14ac:dyDescent="0.3">
      <c r="A225" s="82"/>
      <c r="B225" s="190" t="s">
        <v>61</v>
      </c>
      <c r="C225" s="587" t="s">
        <v>239</v>
      </c>
      <c r="D225" s="599"/>
      <c r="E225" s="146">
        <f>IF(SUM(F226:F230)&lt;AA225,0,IF(SUM(F226:F230)&gt;100,100,SUM(F226:F230)))</f>
        <v>0</v>
      </c>
      <c r="F225" s="263"/>
      <c r="G225" s="31">
        <v>100</v>
      </c>
      <c r="H225" s="31">
        <v>3</v>
      </c>
      <c r="I225" s="298">
        <f>E225*H225</f>
        <v>0</v>
      </c>
      <c r="J225" s="51">
        <f>G225*H225</f>
        <v>300</v>
      </c>
      <c r="K225" s="474">
        <f>ROUND(I225/J225,3)</f>
        <v>0</v>
      </c>
      <c r="L225" s="70"/>
      <c r="M225" s="610"/>
      <c r="N225" s="610"/>
      <c r="O225" s="613"/>
      <c r="P225" s="613"/>
      <c r="Q225" s="544"/>
      <c r="R225" s="192"/>
      <c r="S225" s="589"/>
      <c r="T225" s="590"/>
      <c r="U225" s="590"/>
      <c r="V225" s="590"/>
      <c r="W225" s="590"/>
      <c r="X225" s="590"/>
      <c r="Y225" s="591"/>
      <c r="Z225" s="182"/>
      <c r="AA225" s="191">
        <v>20</v>
      </c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</row>
    <row r="226" spans="1:47" s="186" customFormat="1" ht="25.5" x14ac:dyDescent="0.25">
      <c r="A226" s="82"/>
      <c r="B226" s="597"/>
      <c r="C226" s="187" t="s">
        <v>71</v>
      </c>
      <c r="D226" s="229" t="s">
        <v>240</v>
      </c>
      <c r="E226" s="597"/>
      <c r="F226" s="149">
        <v>0</v>
      </c>
      <c r="G226" s="39">
        <v>20</v>
      </c>
      <c r="H226" s="608"/>
      <c r="I226" s="277"/>
      <c r="J226" s="19"/>
      <c r="K226" s="480">
        <f>ROUND(F226/G226,3)</f>
        <v>0</v>
      </c>
      <c r="L226" s="471"/>
      <c r="M226" s="610"/>
      <c r="N226" s="610"/>
      <c r="O226" s="613"/>
      <c r="P226" s="613"/>
      <c r="Q226" s="544"/>
      <c r="R226" s="192"/>
      <c r="S226" s="589"/>
      <c r="T226" s="590"/>
      <c r="U226" s="590"/>
      <c r="V226" s="590"/>
      <c r="W226" s="590"/>
      <c r="X226" s="590"/>
      <c r="Y226" s="591"/>
      <c r="Z226" s="18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</row>
    <row r="227" spans="1:47" s="186" customFormat="1" ht="18.75" customHeight="1" x14ac:dyDescent="0.25">
      <c r="A227" s="82"/>
      <c r="B227" s="597"/>
      <c r="C227" s="187" t="s">
        <v>72</v>
      </c>
      <c r="D227" s="229" t="s">
        <v>241</v>
      </c>
      <c r="E227" s="597"/>
      <c r="F227" s="149">
        <v>0</v>
      </c>
      <c r="G227" s="39">
        <v>20</v>
      </c>
      <c r="H227" s="608"/>
      <c r="I227" s="278"/>
      <c r="J227" s="24"/>
      <c r="K227" s="480">
        <f>ROUND(F227/G227,3)</f>
        <v>0</v>
      </c>
      <c r="L227" s="471"/>
      <c r="M227" s="610"/>
      <c r="N227" s="610"/>
      <c r="O227" s="613"/>
      <c r="P227" s="613"/>
      <c r="Q227" s="544"/>
      <c r="R227" s="192"/>
      <c r="S227" s="589"/>
      <c r="T227" s="590"/>
      <c r="U227" s="590"/>
      <c r="V227" s="590"/>
      <c r="W227" s="590"/>
      <c r="X227" s="590"/>
      <c r="Y227" s="591"/>
      <c r="Z227" s="18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</row>
    <row r="228" spans="1:47" s="186" customFormat="1" ht="20.25" customHeight="1" x14ac:dyDescent="0.25">
      <c r="A228" s="82"/>
      <c r="B228" s="597"/>
      <c r="C228" s="187" t="s">
        <v>73</v>
      </c>
      <c r="D228" s="229" t="s">
        <v>242</v>
      </c>
      <c r="E228" s="597"/>
      <c r="F228" s="149">
        <v>0</v>
      </c>
      <c r="G228" s="39">
        <v>20</v>
      </c>
      <c r="H228" s="608"/>
      <c r="I228" s="278"/>
      <c r="J228" s="24"/>
      <c r="K228" s="480">
        <f>ROUND(F228/G228,3)</f>
        <v>0</v>
      </c>
      <c r="L228" s="471"/>
      <c r="M228" s="610"/>
      <c r="N228" s="610"/>
      <c r="O228" s="613"/>
      <c r="P228" s="613"/>
      <c r="Q228" s="544"/>
      <c r="R228" s="192"/>
      <c r="S228" s="589"/>
      <c r="T228" s="590"/>
      <c r="U228" s="590"/>
      <c r="V228" s="590"/>
      <c r="W228" s="590"/>
      <c r="X228" s="590"/>
      <c r="Y228" s="591"/>
      <c r="Z228" s="18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</row>
    <row r="229" spans="1:47" s="186" customFormat="1" ht="20.25" customHeight="1" x14ac:dyDescent="0.25">
      <c r="A229" s="82"/>
      <c r="B229" s="597"/>
      <c r="C229" s="187" t="s">
        <v>75</v>
      </c>
      <c r="D229" s="255" t="s">
        <v>243</v>
      </c>
      <c r="E229" s="597"/>
      <c r="F229" s="149">
        <v>0</v>
      </c>
      <c r="G229" s="39">
        <v>20</v>
      </c>
      <c r="H229" s="608"/>
      <c r="I229" s="278"/>
      <c r="J229" s="24"/>
      <c r="K229" s="480">
        <f>ROUND(F229/G229,3)</f>
        <v>0</v>
      </c>
      <c r="L229" s="471"/>
      <c r="M229" s="610"/>
      <c r="N229" s="610"/>
      <c r="O229" s="613"/>
      <c r="P229" s="613"/>
      <c r="Q229" s="544"/>
      <c r="R229" s="192"/>
      <c r="S229" s="589"/>
      <c r="T229" s="590"/>
      <c r="U229" s="590"/>
      <c r="V229" s="590"/>
      <c r="W229" s="590"/>
      <c r="X229" s="590"/>
      <c r="Y229" s="591"/>
      <c r="Z229" s="18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</row>
    <row r="230" spans="1:47" s="186" customFormat="1" ht="18" customHeight="1" x14ac:dyDescent="0.25">
      <c r="A230" s="82"/>
      <c r="B230" s="597"/>
      <c r="C230" s="187" t="s">
        <v>76</v>
      </c>
      <c r="D230" s="229" t="s">
        <v>333</v>
      </c>
      <c r="E230" s="597"/>
      <c r="F230" s="149">
        <v>0</v>
      </c>
      <c r="G230" s="39">
        <v>20</v>
      </c>
      <c r="H230" s="608"/>
      <c r="I230" s="278"/>
      <c r="J230" s="20"/>
      <c r="K230" s="480">
        <f>ROUND(F230/G230,3)</f>
        <v>0</v>
      </c>
      <c r="L230" s="471"/>
      <c r="M230" s="610"/>
      <c r="N230" s="610"/>
      <c r="O230" s="613"/>
      <c r="P230" s="613"/>
      <c r="Q230" s="544"/>
      <c r="R230" s="192"/>
      <c r="S230" s="589"/>
      <c r="T230" s="590"/>
      <c r="U230" s="590"/>
      <c r="V230" s="590"/>
      <c r="W230" s="590"/>
      <c r="X230" s="590"/>
      <c r="Y230" s="591"/>
      <c r="Z230" s="18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</row>
    <row r="231" spans="1:47" s="186" customFormat="1" ht="19.5" customHeight="1" thickBot="1" x14ac:dyDescent="0.3">
      <c r="A231" s="82"/>
      <c r="B231" s="190" t="s">
        <v>62</v>
      </c>
      <c r="C231" s="587" t="s">
        <v>244</v>
      </c>
      <c r="D231" s="599"/>
      <c r="E231" s="146">
        <f>IF(SUM(F232:F234)&lt;AA231,0,IF(SUM(F232:F234)&gt;100,100,SUM(F232:F234)))</f>
        <v>0</v>
      </c>
      <c r="F231" s="263"/>
      <c r="G231" s="526">
        <v>100</v>
      </c>
      <c r="H231" s="31">
        <v>2</v>
      </c>
      <c r="I231" s="298">
        <f>E231*H231</f>
        <v>0</v>
      </c>
      <c r="J231" s="51">
        <f>G231*H231</f>
        <v>200</v>
      </c>
      <c r="K231" s="474">
        <f>ROUND(I231/J231,3)</f>
        <v>0</v>
      </c>
      <c r="L231" s="70"/>
      <c r="M231" s="610"/>
      <c r="N231" s="610"/>
      <c r="O231" s="613"/>
      <c r="P231" s="613"/>
      <c r="Q231" s="544"/>
      <c r="R231" s="192"/>
      <c r="S231" s="589"/>
      <c r="T231" s="590"/>
      <c r="U231" s="590"/>
      <c r="V231" s="590"/>
      <c r="W231" s="590"/>
      <c r="X231" s="590"/>
      <c r="Y231" s="591"/>
      <c r="Z231" s="182"/>
      <c r="AA231" s="191">
        <v>10</v>
      </c>
      <c r="AB231" s="192"/>
      <c r="AC231" s="192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192"/>
      <c r="AT231" s="192"/>
      <c r="AU231" s="192"/>
    </row>
    <row r="232" spans="1:47" s="186" customFormat="1" ht="18.75" customHeight="1" x14ac:dyDescent="0.25">
      <c r="A232" s="82"/>
      <c r="B232" s="597"/>
      <c r="C232" s="187" t="s">
        <v>71</v>
      </c>
      <c r="D232" s="527" t="s">
        <v>245</v>
      </c>
      <c r="E232" s="597"/>
      <c r="F232" s="149">
        <v>0</v>
      </c>
      <c r="G232" s="528">
        <v>30</v>
      </c>
      <c r="H232" s="608"/>
      <c r="I232" s="277"/>
      <c r="J232" s="19"/>
      <c r="K232" s="480">
        <f>ROUND(F232/G232,3)</f>
        <v>0</v>
      </c>
      <c r="L232" s="471"/>
      <c r="M232" s="610"/>
      <c r="N232" s="610"/>
      <c r="O232" s="613"/>
      <c r="P232" s="613"/>
      <c r="Q232" s="544"/>
      <c r="R232" s="192"/>
      <c r="S232" s="589"/>
      <c r="T232" s="590"/>
      <c r="U232" s="590"/>
      <c r="V232" s="590"/>
      <c r="W232" s="590"/>
      <c r="X232" s="590"/>
      <c r="Y232" s="591"/>
      <c r="Z232" s="18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</row>
    <row r="233" spans="1:47" s="186" customFormat="1" ht="18.75" customHeight="1" x14ac:dyDescent="0.25">
      <c r="A233" s="82"/>
      <c r="B233" s="597"/>
      <c r="C233" s="187" t="s">
        <v>72</v>
      </c>
      <c r="D233" s="527" t="s">
        <v>246</v>
      </c>
      <c r="E233" s="597"/>
      <c r="F233" s="149">
        <v>0</v>
      </c>
      <c r="G233" s="528">
        <v>90</v>
      </c>
      <c r="H233" s="608"/>
      <c r="I233" s="278"/>
      <c r="J233" s="24"/>
      <c r="K233" s="480">
        <f>ROUND(F233/G233,3)</f>
        <v>0</v>
      </c>
      <c r="L233" s="471"/>
      <c r="M233" s="610"/>
      <c r="N233" s="610"/>
      <c r="O233" s="613"/>
      <c r="P233" s="613"/>
      <c r="Q233" s="544"/>
      <c r="R233" s="192"/>
      <c r="S233" s="589"/>
      <c r="T233" s="590"/>
      <c r="U233" s="590"/>
      <c r="V233" s="590"/>
      <c r="W233" s="590"/>
      <c r="X233" s="590"/>
      <c r="Y233" s="591"/>
      <c r="Z233" s="18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</row>
    <row r="234" spans="1:47" s="186" customFormat="1" ht="18.75" customHeight="1" thickBot="1" x14ac:dyDescent="0.3">
      <c r="A234" s="82"/>
      <c r="B234" s="598"/>
      <c r="C234" s="208" t="s">
        <v>73</v>
      </c>
      <c r="D234" s="529" t="s">
        <v>247</v>
      </c>
      <c r="E234" s="598"/>
      <c r="F234" s="209">
        <v>0</v>
      </c>
      <c r="G234" s="530">
        <v>20</v>
      </c>
      <c r="H234" s="615"/>
      <c r="I234" s="289"/>
      <c r="J234" s="78"/>
      <c r="K234" s="481">
        <f>ROUND(F234/G234,3)</f>
        <v>0</v>
      </c>
      <c r="L234" s="473"/>
      <c r="M234" s="611"/>
      <c r="N234" s="611"/>
      <c r="O234" s="614"/>
      <c r="P234" s="614"/>
      <c r="Q234" s="545"/>
      <c r="R234" s="192"/>
      <c r="S234" s="616"/>
      <c r="T234" s="617"/>
      <c r="U234" s="617"/>
      <c r="V234" s="617"/>
      <c r="W234" s="617"/>
      <c r="X234" s="617"/>
      <c r="Y234" s="618"/>
      <c r="Z234" s="18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</row>
    <row r="235" spans="1:47" x14ac:dyDescent="0.25">
      <c r="F235" s="68"/>
      <c r="G235" s="8"/>
      <c r="H235" s="41"/>
      <c r="I235" s="290"/>
      <c r="J235" s="68"/>
      <c r="K235" s="89"/>
      <c r="L235" s="89"/>
      <c r="M235" s="90"/>
      <c r="Y235" s="23"/>
      <c r="Z235" s="23"/>
    </row>
    <row r="236" spans="1:47" ht="15.75" hidden="1" customHeight="1" x14ac:dyDescent="0.25">
      <c r="C236" s="7" t="s">
        <v>4</v>
      </c>
      <c r="E236" s="87">
        <f>SUM(E49:E234)</f>
        <v>300</v>
      </c>
      <c r="F236" s="87"/>
      <c r="G236" s="45"/>
      <c r="H236" s="26"/>
      <c r="I236" s="274">
        <f>SUM(I49:I234)</f>
        <v>1500</v>
      </c>
      <c r="J236" s="87"/>
      <c r="P236" s="87"/>
      <c r="Q236" s="87"/>
      <c r="R236" s="87"/>
      <c r="S236" s="87"/>
      <c r="T236" s="87"/>
      <c r="U236" s="87"/>
      <c r="V236" s="87"/>
      <c r="W236" s="87"/>
      <c r="X236" s="87"/>
      <c r="Y236" s="23"/>
      <c r="Z236" s="23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</row>
    <row r="237" spans="1:47" x14ac:dyDescent="0.25">
      <c r="G237" s="8"/>
      <c r="Y237" s="23"/>
      <c r="Z237" s="23"/>
    </row>
    <row r="238" spans="1:47" x14ac:dyDescent="0.25">
      <c r="B238" s="2"/>
      <c r="C238" s="41"/>
      <c r="D238" s="40"/>
      <c r="E238" s="40"/>
      <c r="G238" s="8"/>
      <c r="H238" s="41"/>
      <c r="I238" s="291"/>
      <c r="J238" s="68"/>
      <c r="K238" s="89"/>
      <c r="L238" s="89"/>
      <c r="M238" s="90"/>
      <c r="N238" s="90"/>
      <c r="O238" s="91"/>
      <c r="P238" s="68"/>
      <c r="Q238" s="68"/>
      <c r="R238" s="68"/>
      <c r="S238" s="68"/>
      <c r="T238" s="68"/>
      <c r="Y238" s="23"/>
      <c r="Z238" s="23"/>
    </row>
    <row r="239" spans="1:47" ht="30" hidden="1" customHeight="1" x14ac:dyDescent="0.25">
      <c r="B239" s="25" t="s">
        <v>5</v>
      </c>
      <c r="C239" s="92"/>
      <c r="D239" s="41"/>
      <c r="E239" s="41"/>
      <c r="F239" s="5"/>
      <c r="G239" s="46"/>
      <c r="H239" s="41"/>
      <c r="I239" s="292"/>
      <c r="J239" s="68"/>
      <c r="K239" s="89"/>
      <c r="L239" s="89"/>
      <c r="M239" s="90"/>
      <c r="N239" s="90"/>
      <c r="O239" s="91"/>
      <c r="P239" s="68"/>
      <c r="Q239" s="68"/>
      <c r="R239" s="68"/>
      <c r="S239" s="68"/>
      <c r="T239" s="68"/>
      <c r="Y239" s="23"/>
      <c r="Z239" s="23"/>
    </row>
    <row r="240" spans="1:47" hidden="1" x14ac:dyDescent="0.25">
      <c r="B240" s="92" t="s">
        <v>63</v>
      </c>
      <c r="C240" s="92"/>
      <c r="D240" s="40"/>
      <c r="E240" s="40"/>
      <c r="F240" s="5"/>
      <c r="G240" s="46"/>
      <c r="H240" s="40"/>
      <c r="I240" s="291"/>
      <c r="J240" s="68"/>
      <c r="K240" s="89"/>
      <c r="L240" s="89"/>
      <c r="M240" s="90"/>
      <c r="N240" s="90"/>
      <c r="O240" s="91"/>
      <c r="P240" s="68"/>
      <c r="Q240" s="68"/>
      <c r="R240" s="68"/>
      <c r="S240" s="68"/>
      <c r="T240" s="68"/>
      <c r="Y240" s="23"/>
      <c r="Z240" s="23"/>
    </row>
    <row r="241" spans="2:47" hidden="1" x14ac:dyDescent="0.25">
      <c r="B241" s="92"/>
      <c r="C241" s="92" t="s">
        <v>6</v>
      </c>
      <c r="D241" s="40"/>
      <c r="E241" s="40"/>
      <c r="F241" s="5"/>
      <c r="G241" s="46"/>
      <c r="H241" s="40"/>
      <c r="I241" s="291"/>
      <c r="J241" s="68"/>
      <c r="K241" s="89"/>
      <c r="L241" s="89"/>
      <c r="M241" s="90"/>
      <c r="N241" s="90"/>
      <c r="O241" s="91"/>
      <c r="P241" s="68"/>
      <c r="Q241" s="68"/>
      <c r="R241" s="68"/>
      <c r="S241" s="68"/>
      <c r="T241" s="68"/>
      <c r="Y241" s="23"/>
      <c r="Z241" s="23"/>
    </row>
    <row r="242" spans="2:47" hidden="1" x14ac:dyDescent="0.25">
      <c r="B242" s="92"/>
      <c r="C242" s="92" t="s">
        <v>7</v>
      </c>
      <c r="D242" s="40"/>
      <c r="E242" s="40"/>
      <c r="G242" s="8"/>
      <c r="H242" s="40"/>
      <c r="I242" s="291"/>
      <c r="J242" s="68"/>
      <c r="K242" s="89"/>
      <c r="L242" s="89"/>
      <c r="M242" s="90"/>
      <c r="N242" s="90"/>
      <c r="O242" s="91"/>
      <c r="P242" s="68"/>
      <c r="Q242" s="68"/>
      <c r="R242" s="68"/>
      <c r="S242" s="68"/>
      <c r="T242" s="68"/>
      <c r="Y242" s="23"/>
      <c r="Z242" s="23"/>
    </row>
    <row r="243" spans="2:47" hidden="1" x14ac:dyDescent="0.25">
      <c r="B243" s="92"/>
      <c r="C243" s="92"/>
      <c r="G243" s="8"/>
      <c r="H243" s="41"/>
      <c r="I243" s="290"/>
      <c r="J243" s="68"/>
      <c r="K243" s="89"/>
      <c r="L243" s="89"/>
      <c r="M243" s="90"/>
      <c r="N243" s="90"/>
      <c r="O243" s="91"/>
      <c r="P243" s="68"/>
      <c r="Q243" s="68"/>
      <c r="R243" s="68"/>
      <c r="S243" s="68"/>
      <c r="T243" s="68"/>
      <c r="Y243" s="23"/>
      <c r="Z243" s="23"/>
    </row>
    <row r="244" spans="2:47" hidden="1" x14ac:dyDescent="0.25">
      <c r="B244" s="92" t="s">
        <v>64</v>
      </c>
      <c r="C244" s="92"/>
      <c r="G244" s="8"/>
      <c r="H244" s="41"/>
      <c r="I244" s="290"/>
      <c r="J244" s="68"/>
      <c r="K244" s="89"/>
      <c r="L244" s="89"/>
      <c r="M244" s="90"/>
      <c r="N244" s="90"/>
      <c r="O244" s="91"/>
      <c r="P244" s="68"/>
      <c r="Q244" s="68"/>
      <c r="R244" s="68"/>
      <c r="S244" s="68"/>
      <c r="T244" s="68"/>
      <c r="Y244" s="23"/>
      <c r="Z244" s="23"/>
    </row>
    <row r="245" spans="2:47" ht="15" hidden="1" customHeight="1" x14ac:dyDescent="0.25">
      <c r="B245" s="92"/>
      <c r="C245" s="92" t="s">
        <v>8</v>
      </c>
      <c r="D245" s="40"/>
      <c r="E245" s="40"/>
      <c r="F245" s="68"/>
      <c r="G245" s="8"/>
      <c r="H245" s="41"/>
      <c r="I245" s="291"/>
      <c r="J245" s="68"/>
      <c r="K245" s="89"/>
      <c r="L245" s="89"/>
      <c r="M245" s="90"/>
      <c r="N245" s="90"/>
      <c r="O245" s="91"/>
      <c r="P245" s="68"/>
      <c r="Q245" s="68"/>
      <c r="R245" s="68"/>
      <c r="S245" s="68"/>
      <c r="T245" s="68"/>
      <c r="Y245" s="23"/>
      <c r="Z245" s="23"/>
    </row>
    <row r="246" spans="2:47" hidden="1" x14ac:dyDescent="0.25">
      <c r="B246" s="92"/>
      <c r="C246" s="92"/>
      <c r="D246" s="40"/>
      <c r="E246" s="14"/>
      <c r="F246" s="14"/>
      <c r="G246" s="8"/>
      <c r="H246" s="14"/>
      <c r="I246" s="293"/>
      <c r="J246" s="14"/>
      <c r="K246" s="89"/>
      <c r="L246" s="89"/>
      <c r="M246" s="90"/>
      <c r="N246" s="90"/>
      <c r="O246" s="91"/>
      <c r="P246" s="68"/>
      <c r="Q246" s="68"/>
      <c r="R246" s="68"/>
      <c r="S246" s="68"/>
      <c r="T246" s="68"/>
    </row>
    <row r="247" spans="2:47" hidden="1" x14ac:dyDescent="0.25">
      <c r="B247" s="92" t="s">
        <v>65</v>
      </c>
      <c r="C247" s="92"/>
      <c r="D247" s="27"/>
      <c r="E247" s="84"/>
      <c r="F247" s="84"/>
      <c r="G247" s="8"/>
      <c r="H247" s="27"/>
      <c r="I247" s="294"/>
      <c r="J247" s="84"/>
      <c r="K247" s="89"/>
      <c r="L247" s="89"/>
      <c r="M247" s="90"/>
      <c r="N247" s="90"/>
      <c r="O247" s="91"/>
      <c r="P247" s="68"/>
      <c r="Q247" s="68"/>
      <c r="R247" s="68"/>
      <c r="S247" s="68"/>
      <c r="T247" s="68"/>
    </row>
    <row r="248" spans="2:47" ht="24" hidden="1" customHeight="1" x14ac:dyDescent="0.25">
      <c r="B248" s="92"/>
      <c r="C248" s="92" t="s">
        <v>66</v>
      </c>
      <c r="D248" s="27"/>
      <c r="E248" s="84"/>
      <c r="F248" s="84"/>
      <c r="G248" s="8"/>
      <c r="H248" s="27"/>
      <c r="I248" s="294"/>
      <c r="J248" s="84"/>
      <c r="K248" s="89"/>
      <c r="L248" s="89"/>
      <c r="M248" s="90"/>
      <c r="N248" s="90"/>
      <c r="O248" s="91"/>
      <c r="P248" s="68"/>
      <c r="Q248" s="68"/>
      <c r="R248" s="68"/>
      <c r="S248" s="68"/>
      <c r="T248" s="68"/>
    </row>
    <row r="249" spans="2:47" hidden="1" x14ac:dyDescent="0.25">
      <c r="B249" s="92"/>
      <c r="C249" s="92"/>
      <c r="D249" s="27"/>
      <c r="E249" s="84"/>
      <c r="F249" s="84"/>
      <c r="G249" s="8"/>
      <c r="H249" s="93"/>
      <c r="I249" s="294"/>
      <c r="J249" s="84"/>
      <c r="K249" s="89"/>
      <c r="L249" s="89"/>
      <c r="M249" s="90"/>
      <c r="N249" s="90"/>
      <c r="O249" s="91"/>
      <c r="P249" s="68"/>
      <c r="Q249" s="68"/>
      <c r="R249" s="68"/>
      <c r="S249" s="68"/>
      <c r="T249" s="68"/>
    </row>
    <row r="250" spans="2:47" hidden="1" x14ac:dyDescent="0.25">
      <c r="B250" s="92" t="s">
        <v>67</v>
      </c>
      <c r="C250" s="92"/>
      <c r="D250" s="40"/>
      <c r="E250" s="40"/>
      <c r="F250" s="68"/>
      <c r="G250" s="8"/>
      <c r="H250" s="41"/>
      <c r="I250" s="291"/>
      <c r="J250" s="68"/>
      <c r="K250" s="89"/>
      <c r="L250" s="89"/>
      <c r="M250" s="90"/>
      <c r="N250" s="90"/>
      <c r="O250" s="91"/>
      <c r="P250" s="68"/>
      <c r="Q250" s="68"/>
      <c r="R250" s="68"/>
      <c r="S250" s="68"/>
      <c r="T250" s="68"/>
    </row>
    <row r="251" spans="2:47" s="95" customFormat="1" ht="16.5" hidden="1" customHeight="1" x14ac:dyDescent="0.25">
      <c r="B251" s="92"/>
      <c r="C251" s="92" t="s">
        <v>9</v>
      </c>
      <c r="D251" s="92"/>
      <c r="G251" s="47"/>
      <c r="H251" s="42"/>
      <c r="I251" s="295"/>
      <c r="J251" s="96"/>
      <c r="K251" s="89"/>
      <c r="L251" s="89"/>
      <c r="M251" s="97"/>
      <c r="N251" s="97"/>
      <c r="O251" s="98"/>
      <c r="P251" s="96"/>
      <c r="Q251" s="96"/>
      <c r="R251" s="96"/>
      <c r="S251" s="96"/>
      <c r="T251" s="96"/>
      <c r="Y251" s="6"/>
      <c r="Z251" s="4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</row>
    <row r="252" spans="2:47" s="95" customFormat="1" hidden="1" x14ac:dyDescent="0.25">
      <c r="B252" s="92"/>
      <c r="C252" s="92"/>
      <c r="D252" s="92"/>
      <c r="G252" s="47"/>
      <c r="H252" s="10"/>
      <c r="I252" s="296"/>
      <c r="K252" s="55"/>
      <c r="L252" s="55"/>
      <c r="M252" s="100"/>
      <c r="N252" s="100"/>
      <c r="O252" s="101"/>
      <c r="Y252" s="6"/>
      <c r="Z252" s="4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</row>
    <row r="253" spans="2:47" s="95" customFormat="1" hidden="1" x14ac:dyDescent="0.25">
      <c r="B253" s="92" t="s">
        <v>68</v>
      </c>
      <c r="C253" s="92"/>
      <c r="D253" s="92"/>
      <c r="G253" s="47"/>
      <c r="H253" s="10"/>
      <c r="I253" s="296"/>
      <c r="K253" s="55"/>
      <c r="L253" s="55"/>
      <c r="M253" s="100"/>
      <c r="N253" s="100"/>
      <c r="O253" s="101"/>
      <c r="Y253" s="6"/>
      <c r="Z253" s="4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</row>
    <row r="254" spans="2:47" s="95" customFormat="1" hidden="1" x14ac:dyDescent="0.25">
      <c r="B254" s="92"/>
      <c r="C254" s="92" t="s">
        <v>10</v>
      </c>
      <c r="D254" s="92"/>
      <c r="G254" s="47"/>
      <c r="H254" s="10"/>
      <c r="I254" s="296"/>
      <c r="K254" s="55"/>
      <c r="L254" s="55"/>
      <c r="M254" s="100"/>
      <c r="N254" s="100"/>
      <c r="O254" s="101"/>
      <c r="Y254" s="6"/>
      <c r="Z254" s="4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</row>
    <row r="255" spans="2:47" s="95" customFormat="1" hidden="1" x14ac:dyDescent="0.25">
      <c r="B255" s="92"/>
      <c r="C255" s="92"/>
      <c r="D255" s="92"/>
      <c r="G255" s="47"/>
      <c r="H255" s="10"/>
      <c r="I255" s="296"/>
      <c r="K255" s="55"/>
      <c r="L255" s="55"/>
      <c r="M255" s="100"/>
      <c r="N255" s="100"/>
      <c r="O255" s="101"/>
      <c r="Y255" s="6"/>
      <c r="Z255" s="4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</row>
    <row r="256" spans="2:47" s="95" customFormat="1" hidden="1" x14ac:dyDescent="0.25">
      <c r="B256" s="92" t="s">
        <v>69</v>
      </c>
      <c r="C256" s="92"/>
      <c r="D256" s="92"/>
      <c r="G256" s="47"/>
      <c r="H256" s="10"/>
      <c r="I256" s="296"/>
      <c r="K256" s="55"/>
      <c r="L256" s="55"/>
      <c r="M256" s="100"/>
      <c r="N256" s="100"/>
      <c r="O256" s="101"/>
      <c r="Y256" s="6"/>
      <c r="Z256" s="4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</row>
    <row r="257" spans="2:47" s="95" customFormat="1" hidden="1" x14ac:dyDescent="0.25">
      <c r="B257" s="92"/>
      <c r="C257" s="92" t="s">
        <v>10</v>
      </c>
      <c r="D257" s="92"/>
      <c r="G257" s="47"/>
      <c r="H257" s="10"/>
      <c r="I257" s="296"/>
      <c r="K257" s="55"/>
      <c r="L257" s="55"/>
      <c r="M257" s="100"/>
      <c r="N257" s="100"/>
      <c r="O257" s="101"/>
      <c r="Y257" s="6"/>
      <c r="Z257" s="4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</row>
    <row r="258" spans="2:47" s="95" customFormat="1" hidden="1" x14ac:dyDescent="0.25">
      <c r="B258" s="92"/>
      <c r="C258" s="92"/>
      <c r="D258" s="92"/>
      <c r="G258" s="47"/>
      <c r="H258" s="10"/>
      <c r="I258" s="296"/>
      <c r="K258" s="55"/>
      <c r="L258" s="55"/>
      <c r="M258" s="100"/>
      <c r="N258" s="100"/>
      <c r="O258" s="101"/>
      <c r="Y258" s="6"/>
      <c r="Z258" s="4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</row>
    <row r="259" spans="2:47" s="95" customFormat="1" hidden="1" x14ac:dyDescent="0.25">
      <c r="B259" s="102" t="s">
        <v>11</v>
      </c>
      <c r="C259" s="102"/>
      <c r="D259" s="92"/>
      <c r="G259" s="47"/>
      <c r="H259" s="10"/>
      <c r="I259" s="296"/>
      <c r="K259" s="55"/>
      <c r="L259" s="55"/>
      <c r="M259" s="100"/>
      <c r="N259" s="100"/>
      <c r="O259" s="101"/>
      <c r="Y259" s="6"/>
      <c r="Z259" s="4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</row>
    <row r="260" spans="2:47" s="95" customFormat="1" hidden="1" x14ac:dyDescent="0.25">
      <c r="B260" s="102"/>
      <c r="C260" s="102" t="s">
        <v>70</v>
      </c>
      <c r="D260" s="92"/>
      <c r="G260" s="47"/>
      <c r="H260" s="10"/>
      <c r="I260" s="296"/>
      <c r="K260" s="55"/>
      <c r="L260" s="55"/>
      <c r="M260" s="100"/>
      <c r="N260" s="100"/>
      <c r="O260" s="101"/>
      <c r="Y260" s="6"/>
      <c r="Z260" s="4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</row>
    <row r="261" spans="2:47" s="95" customFormat="1" hidden="1" x14ac:dyDescent="0.25">
      <c r="B261" s="92"/>
      <c r="C261" s="92"/>
      <c r="D261" s="92"/>
      <c r="G261" s="47"/>
      <c r="H261" s="10"/>
      <c r="I261" s="296"/>
      <c r="K261" s="55"/>
      <c r="L261" s="55"/>
      <c r="M261" s="100"/>
      <c r="N261" s="100"/>
      <c r="O261" s="101"/>
      <c r="Y261" s="6"/>
      <c r="Z261" s="4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</row>
    <row r="262" spans="2:47" s="95" customFormat="1" x14ac:dyDescent="0.25">
      <c r="B262" s="92"/>
      <c r="C262" s="92"/>
      <c r="D262" s="92"/>
      <c r="G262" s="47"/>
      <c r="H262" s="10"/>
      <c r="I262" s="296"/>
      <c r="K262" s="55"/>
      <c r="L262" s="55"/>
      <c r="M262" s="100"/>
      <c r="N262" s="100"/>
      <c r="O262" s="101"/>
      <c r="Y262" s="6"/>
      <c r="Z262" s="4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</row>
    <row r="263" spans="2:47" s="95" customFormat="1" x14ac:dyDescent="0.25">
      <c r="B263" s="92"/>
      <c r="C263" s="92"/>
      <c r="D263" s="92"/>
      <c r="G263" s="47"/>
      <c r="H263" s="10"/>
      <c r="I263" s="296"/>
      <c r="K263" s="55"/>
      <c r="L263" s="55"/>
      <c r="M263" s="100"/>
      <c r="N263" s="100"/>
      <c r="O263" s="101"/>
      <c r="Y263" s="6"/>
      <c r="Z263" s="4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</row>
    <row r="264" spans="2:47" s="95" customFormat="1" x14ac:dyDescent="0.25">
      <c r="B264" s="92"/>
      <c r="C264" s="92"/>
      <c r="D264" s="92"/>
      <c r="G264" s="47"/>
      <c r="H264" s="10"/>
      <c r="I264" s="296"/>
      <c r="K264" s="55"/>
      <c r="L264" s="55"/>
      <c r="M264" s="100"/>
      <c r="N264" s="100"/>
      <c r="O264" s="101"/>
      <c r="Y264" s="6"/>
      <c r="Z264" s="4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</row>
    <row r="265" spans="2:47" s="95" customFormat="1" x14ac:dyDescent="0.25">
      <c r="B265" s="92"/>
      <c r="C265" s="92"/>
      <c r="D265" s="92"/>
      <c r="G265" s="47"/>
      <c r="H265" s="10"/>
      <c r="I265" s="296"/>
      <c r="K265" s="55"/>
      <c r="L265" s="55"/>
      <c r="M265" s="100"/>
      <c r="N265" s="100"/>
      <c r="O265" s="101"/>
      <c r="Y265" s="6"/>
      <c r="Z265" s="4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</row>
    <row r="266" spans="2:47" s="95" customFormat="1" x14ac:dyDescent="0.25">
      <c r="B266" s="92"/>
      <c r="C266" s="92"/>
      <c r="D266" s="92"/>
      <c r="G266" s="47"/>
      <c r="H266" s="10"/>
      <c r="I266" s="296"/>
      <c r="K266" s="55"/>
      <c r="L266" s="55"/>
      <c r="M266" s="100"/>
      <c r="N266" s="100"/>
      <c r="O266" s="101"/>
      <c r="Y266" s="6"/>
      <c r="Z266" s="4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</row>
    <row r="267" spans="2:47" s="95" customFormat="1" x14ac:dyDescent="0.25">
      <c r="B267" s="92"/>
      <c r="C267" s="92"/>
      <c r="D267" s="92"/>
      <c r="G267" s="47"/>
      <c r="H267" s="10"/>
      <c r="I267" s="296"/>
      <c r="K267" s="55"/>
      <c r="L267" s="55"/>
      <c r="M267" s="100"/>
      <c r="N267" s="100"/>
      <c r="O267" s="101"/>
      <c r="Y267" s="6"/>
      <c r="Z267" s="4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</row>
    <row r="268" spans="2:47" s="95" customFormat="1" x14ac:dyDescent="0.25">
      <c r="B268" s="92"/>
      <c r="C268" s="92"/>
      <c r="D268" s="92"/>
      <c r="G268" s="47"/>
      <c r="H268" s="10"/>
      <c r="I268" s="296"/>
      <c r="K268" s="55"/>
      <c r="L268" s="55"/>
      <c r="M268" s="100"/>
      <c r="N268" s="100"/>
      <c r="O268" s="101"/>
      <c r="Y268" s="6"/>
      <c r="Z268" s="4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</row>
    <row r="269" spans="2:47" s="95" customFormat="1" x14ac:dyDescent="0.25">
      <c r="B269" s="92"/>
      <c r="C269" s="92"/>
      <c r="D269" s="92"/>
      <c r="G269" s="47"/>
      <c r="H269" s="10"/>
      <c r="I269" s="296"/>
      <c r="K269" s="55"/>
      <c r="L269" s="55"/>
      <c r="M269" s="100"/>
      <c r="N269" s="100"/>
      <c r="O269" s="101"/>
      <c r="Y269" s="6"/>
      <c r="Z269" s="4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</row>
    <row r="270" spans="2:47" s="95" customFormat="1" x14ac:dyDescent="0.25">
      <c r="B270" s="92"/>
      <c r="C270" s="92"/>
      <c r="D270" s="92"/>
      <c r="G270" s="47"/>
      <c r="H270" s="10"/>
      <c r="I270" s="296"/>
      <c r="K270" s="55"/>
      <c r="L270" s="55"/>
      <c r="M270" s="100"/>
      <c r="N270" s="100"/>
      <c r="O270" s="101"/>
      <c r="Y270" s="6"/>
      <c r="Z270" s="4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</row>
    <row r="271" spans="2:47" s="95" customFormat="1" x14ac:dyDescent="0.25">
      <c r="B271" s="92"/>
      <c r="C271" s="92"/>
      <c r="D271" s="92"/>
      <c r="G271" s="47"/>
      <c r="H271" s="10"/>
      <c r="I271" s="296"/>
      <c r="K271" s="55"/>
      <c r="L271" s="55"/>
      <c r="M271" s="100"/>
      <c r="N271" s="100"/>
      <c r="O271" s="101"/>
      <c r="Y271" s="6"/>
      <c r="Z271" s="4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</row>
    <row r="272" spans="2:47" s="95" customFormat="1" x14ac:dyDescent="0.25">
      <c r="B272" s="92"/>
      <c r="C272" s="92"/>
      <c r="D272" s="92"/>
      <c r="G272" s="47"/>
      <c r="H272" s="10"/>
      <c r="I272" s="296"/>
      <c r="K272" s="55"/>
      <c r="L272" s="55"/>
      <c r="M272" s="100"/>
      <c r="N272" s="100"/>
      <c r="O272" s="101"/>
      <c r="Y272" s="6"/>
      <c r="Z272" s="4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</row>
    <row r="273" spans="2:47" s="95" customFormat="1" x14ac:dyDescent="0.25">
      <c r="B273" s="92"/>
      <c r="C273" s="92"/>
      <c r="D273" s="92"/>
      <c r="G273" s="47"/>
      <c r="H273" s="10"/>
      <c r="I273" s="296"/>
      <c r="K273" s="55"/>
      <c r="L273" s="55"/>
      <c r="M273" s="100"/>
      <c r="N273" s="100"/>
      <c r="O273" s="101"/>
      <c r="Y273" s="6"/>
      <c r="Z273" s="4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</row>
    <row r="274" spans="2:47" s="95" customFormat="1" x14ac:dyDescent="0.25">
      <c r="B274" s="92"/>
      <c r="C274" s="92"/>
      <c r="D274" s="92"/>
      <c r="G274" s="47"/>
      <c r="H274" s="10"/>
      <c r="I274" s="296"/>
      <c r="K274" s="55"/>
      <c r="L274" s="55"/>
      <c r="M274" s="100"/>
      <c r="N274" s="100"/>
      <c r="O274" s="101"/>
      <c r="Y274" s="6"/>
      <c r="Z274" s="4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</row>
    <row r="275" spans="2:47" s="95" customFormat="1" x14ac:dyDescent="0.25">
      <c r="B275" s="92"/>
      <c r="C275" s="92"/>
      <c r="D275" s="92"/>
      <c r="G275" s="47"/>
      <c r="H275" s="10"/>
      <c r="I275" s="296"/>
      <c r="K275" s="55"/>
      <c r="L275" s="55"/>
      <c r="M275" s="100"/>
      <c r="N275" s="100"/>
      <c r="O275" s="101"/>
      <c r="Y275" s="6"/>
      <c r="Z275" s="4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</row>
    <row r="276" spans="2:47" s="95" customFormat="1" x14ac:dyDescent="0.25">
      <c r="B276" s="92"/>
      <c r="C276" s="92"/>
      <c r="D276" s="92"/>
      <c r="G276" s="47"/>
      <c r="H276" s="10"/>
      <c r="I276" s="296"/>
      <c r="K276" s="55"/>
      <c r="L276" s="55"/>
      <c r="M276" s="100"/>
      <c r="N276" s="100"/>
      <c r="O276" s="101"/>
      <c r="Y276" s="6"/>
      <c r="Z276" s="4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</row>
    <row r="277" spans="2:47" s="95" customFormat="1" x14ac:dyDescent="0.25">
      <c r="B277" s="92"/>
      <c r="C277" s="92"/>
      <c r="D277" s="92"/>
      <c r="G277" s="47"/>
      <c r="H277" s="10"/>
      <c r="I277" s="296"/>
      <c r="K277" s="55"/>
      <c r="L277" s="55"/>
      <c r="M277" s="100"/>
      <c r="N277" s="100"/>
      <c r="O277" s="101"/>
      <c r="Y277" s="6"/>
      <c r="Z277" s="4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</row>
    <row r="278" spans="2:47" s="95" customFormat="1" x14ac:dyDescent="0.25">
      <c r="B278" s="92"/>
      <c r="C278" s="92"/>
      <c r="D278" s="92"/>
      <c r="G278" s="47"/>
      <c r="H278" s="10"/>
      <c r="I278" s="296"/>
      <c r="K278" s="55"/>
      <c r="L278" s="55"/>
      <c r="M278" s="100"/>
      <c r="N278" s="100"/>
      <c r="O278" s="101"/>
      <c r="Y278" s="6"/>
      <c r="Z278" s="4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</row>
    <row r="279" spans="2:47" s="95" customFormat="1" x14ac:dyDescent="0.25">
      <c r="B279" s="92"/>
      <c r="C279" s="92"/>
      <c r="D279" s="92"/>
      <c r="G279" s="47"/>
      <c r="H279" s="10"/>
      <c r="I279" s="296"/>
      <c r="K279" s="55"/>
      <c r="L279" s="55"/>
      <c r="M279" s="100"/>
      <c r="N279" s="100"/>
      <c r="O279" s="101"/>
      <c r="Y279" s="6"/>
      <c r="Z279" s="4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</row>
    <row r="280" spans="2:47" s="95" customFormat="1" x14ac:dyDescent="0.25">
      <c r="B280" s="92"/>
      <c r="C280" s="92"/>
      <c r="D280" s="92"/>
      <c r="G280" s="47"/>
      <c r="H280" s="10"/>
      <c r="I280" s="296"/>
      <c r="K280" s="55"/>
      <c r="L280" s="55"/>
      <c r="M280" s="100"/>
      <c r="N280" s="100"/>
      <c r="O280" s="101"/>
      <c r="Y280" s="6"/>
      <c r="Z280" s="4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</row>
    <row r="281" spans="2:47" s="95" customFormat="1" x14ac:dyDescent="0.25">
      <c r="B281" s="92"/>
      <c r="C281" s="92"/>
      <c r="D281" s="92"/>
      <c r="G281" s="47"/>
      <c r="H281" s="10"/>
      <c r="I281" s="296"/>
      <c r="K281" s="55"/>
      <c r="L281" s="55"/>
      <c r="M281" s="100"/>
      <c r="N281" s="100"/>
      <c r="O281" s="101"/>
      <c r="Y281" s="6"/>
      <c r="Z281" s="4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</row>
    <row r="282" spans="2:47" s="95" customFormat="1" x14ac:dyDescent="0.25">
      <c r="B282" s="92"/>
      <c r="C282" s="92"/>
      <c r="D282" s="92"/>
      <c r="G282" s="47"/>
      <c r="H282" s="10"/>
      <c r="I282" s="296"/>
      <c r="K282" s="55"/>
      <c r="L282" s="55"/>
      <c r="M282" s="100"/>
      <c r="N282" s="100"/>
      <c r="O282" s="101"/>
      <c r="Y282" s="6"/>
      <c r="Z282" s="4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</row>
    <row r="283" spans="2:47" s="95" customFormat="1" x14ac:dyDescent="0.25">
      <c r="B283" s="92"/>
      <c r="C283" s="92"/>
      <c r="D283" s="92"/>
      <c r="G283" s="47"/>
      <c r="H283" s="10"/>
      <c r="I283" s="296"/>
      <c r="K283" s="55"/>
      <c r="L283" s="55"/>
      <c r="M283" s="100"/>
      <c r="N283" s="100"/>
      <c r="O283" s="101"/>
      <c r="Y283" s="6"/>
      <c r="Z283" s="4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</row>
    <row r="284" spans="2:47" s="95" customFormat="1" x14ac:dyDescent="0.25">
      <c r="B284" s="92"/>
      <c r="C284" s="92"/>
      <c r="D284" s="92"/>
      <c r="G284" s="47"/>
      <c r="H284" s="10"/>
      <c r="I284" s="296"/>
      <c r="K284" s="55"/>
      <c r="L284" s="55"/>
      <c r="M284" s="100"/>
      <c r="N284" s="100"/>
      <c r="O284" s="101"/>
      <c r="Y284" s="6"/>
      <c r="Z284" s="4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</row>
    <row r="285" spans="2:47" s="95" customFormat="1" x14ac:dyDescent="0.25">
      <c r="B285" s="92"/>
      <c r="C285" s="92"/>
      <c r="D285" s="92"/>
      <c r="G285" s="47"/>
      <c r="H285" s="10"/>
      <c r="I285" s="296"/>
      <c r="K285" s="55"/>
      <c r="L285" s="55"/>
      <c r="M285" s="100"/>
      <c r="N285" s="100"/>
      <c r="O285" s="101"/>
      <c r="Y285" s="6"/>
      <c r="Z285" s="4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</row>
    <row r="286" spans="2:47" s="95" customFormat="1" x14ac:dyDescent="0.25">
      <c r="B286" s="92"/>
      <c r="C286" s="92"/>
      <c r="D286" s="92"/>
      <c r="G286" s="47"/>
      <c r="H286" s="10"/>
      <c r="I286" s="296"/>
      <c r="K286" s="55"/>
      <c r="L286" s="55"/>
      <c r="M286" s="100"/>
      <c r="N286" s="100"/>
      <c r="O286" s="101"/>
      <c r="Y286" s="6"/>
      <c r="Z286" s="4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</row>
    <row r="287" spans="2:47" s="103" customFormat="1" x14ac:dyDescent="0.25">
      <c r="B287" s="79"/>
      <c r="C287" s="79"/>
      <c r="D287" s="79"/>
      <c r="G287" s="48"/>
      <c r="H287" s="28"/>
      <c r="I287" s="297"/>
      <c r="K287" s="104"/>
      <c r="L287" s="104"/>
      <c r="M287" s="105"/>
      <c r="N287" s="105"/>
      <c r="O287" s="106"/>
      <c r="Y287" s="6"/>
      <c r="Z287" s="49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7"/>
    </row>
    <row r="288" spans="2:47" s="103" customFormat="1" x14ac:dyDescent="0.25">
      <c r="B288" s="79"/>
      <c r="C288" s="79"/>
      <c r="D288" s="79"/>
      <c r="G288" s="48"/>
      <c r="H288" s="28"/>
      <c r="I288" s="297"/>
      <c r="K288" s="104"/>
      <c r="L288" s="104"/>
      <c r="M288" s="105"/>
      <c r="N288" s="105"/>
      <c r="O288" s="106"/>
      <c r="Y288" s="6"/>
      <c r="Z288" s="49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7"/>
    </row>
    <row r="289" spans="2:47" s="103" customFormat="1" x14ac:dyDescent="0.25">
      <c r="B289" s="79"/>
      <c r="C289" s="79"/>
      <c r="D289" s="79"/>
      <c r="G289" s="48"/>
      <c r="H289" s="28"/>
      <c r="I289" s="297"/>
      <c r="K289" s="104"/>
      <c r="L289" s="104"/>
      <c r="M289" s="105"/>
      <c r="N289" s="105"/>
      <c r="O289" s="106"/>
      <c r="Y289" s="6"/>
      <c r="Z289" s="49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7"/>
    </row>
    <row r="290" spans="2:47" s="103" customFormat="1" x14ac:dyDescent="0.25">
      <c r="B290" s="79"/>
      <c r="C290" s="79"/>
      <c r="D290" s="79"/>
      <c r="G290" s="48"/>
      <c r="H290" s="28"/>
      <c r="I290" s="297"/>
      <c r="K290" s="104"/>
      <c r="L290" s="104"/>
      <c r="M290" s="105"/>
      <c r="N290" s="105"/>
      <c r="O290" s="106"/>
      <c r="Y290" s="6"/>
      <c r="Z290" s="49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7"/>
    </row>
    <row r="291" spans="2:47" s="103" customFormat="1" x14ac:dyDescent="0.25">
      <c r="B291" s="79"/>
      <c r="C291" s="79"/>
      <c r="D291" s="79"/>
      <c r="G291" s="48"/>
      <c r="H291" s="28"/>
      <c r="I291" s="297"/>
      <c r="K291" s="104"/>
      <c r="L291" s="104"/>
      <c r="M291" s="105"/>
      <c r="N291" s="105"/>
      <c r="O291" s="106"/>
      <c r="Y291" s="6"/>
      <c r="Z291" s="49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7"/>
    </row>
    <row r="292" spans="2:47" s="103" customFormat="1" x14ac:dyDescent="0.25">
      <c r="B292" s="79"/>
      <c r="C292" s="79"/>
      <c r="D292" s="79"/>
      <c r="G292" s="48"/>
      <c r="H292" s="28"/>
      <c r="I292" s="297"/>
      <c r="K292" s="104"/>
      <c r="L292" s="104"/>
      <c r="M292" s="105"/>
      <c r="N292" s="105"/>
      <c r="O292" s="106"/>
      <c r="Y292" s="6"/>
      <c r="Z292" s="49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7"/>
    </row>
    <row r="293" spans="2:47" s="103" customFormat="1" x14ac:dyDescent="0.25">
      <c r="B293" s="79"/>
      <c r="C293" s="79"/>
      <c r="D293" s="79"/>
      <c r="G293" s="48"/>
      <c r="H293" s="28"/>
      <c r="I293" s="297"/>
      <c r="K293" s="104"/>
      <c r="L293" s="104"/>
      <c r="M293" s="105"/>
      <c r="N293" s="105"/>
      <c r="O293" s="106"/>
      <c r="Y293" s="6"/>
      <c r="Z293" s="49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7"/>
    </row>
    <row r="294" spans="2:47" s="103" customFormat="1" x14ac:dyDescent="0.25">
      <c r="B294" s="79"/>
      <c r="C294" s="79"/>
      <c r="D294" s="79"/>
      <c r="G294" s="48"/>
      <c r="H294" s="28"/>
      <c r="I294" s="297"/>
      <c r="K294" s="104"/>
      <c r="L294" s="104"/>
      <c r="M294" s="105"/>
      <c r="N294" s="105"/>
      <c r="O294" s="106"/>
      <c r="Y294" s="6"/>
      <c r="Z294" s="49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7"/>
    </row>
    <row r="295" spans="2:47" s="103" customFormat="1" x14ac:dyDescent="0.25">
      <c r="B295" s="79"/>
      <c r="C295" s="79"/>
      <c r="D295" s="79"/>
      <c r="G295" s="48"/>
      <c r="H295" s="28"/>
      <c r="I295" s="297"/>
      <c r="K295" s="104"/>
      <c r="L295" s="104"/>
      <c r="M295" s="105"/>
      <c r="N295" s="105"/>
      <c r="O295" s="106"/>
      <c r="Y295" s="6"/>
      <c r="Z295" s="49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7"/>
    </row>
    <row r="296" spans="2:47" s="103" customFormat="1" x14ac:dyDescent="0.25">
      <c r="B296" s="79"/>
      <c r="C296" s="79"/>
      <c r="D296" s="79"/>
      <c r="G296" s="48"/>
      <c r="H296" s="28"/>
      <c r="I296" s="297"/>
      <c r="K296" s="104"/>
      <c r="L296" s="104"/>
      <c r="M296" s="105"/>
      <c r="N296" s="105"/>
      <c r="O296" s="106"/>
      <c r="Y296" s="6"/>
      <c r="Z296" s="49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7"/>
    </row>
    <row r="297" spans="2:47" s="103" customFormat="1" x14ac:dyDescent="0.25">
      <c r="B297" s="79"/>
      <c r="C297" s="79"/>
      <c r="D297" s="79"/>
      <c r="G297" s="48"/>
      <c r="H297" s="28"/>
      <c r="I297" s="297"/>
      <c r="K297" s="104"/>
      <c r="L297" s="104"/>
      <c r="M297" s="105"/>
      <c r="N297" s="105"/>
      <c r="O297" s="106"/>
      <c r="Y297" s="6"/>
      <c r="Z297" s="49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7"/>
    </row>
    <row r="298" spans="2:47" s="103" customFormat="1" x14ac:dyDescent="0.25">
      <c r="B298" s="79"/>
      <c r="C298" s="79"/>
      <c r="D298" s="79"/>
      <c r="G298" s="48"/>
      <c r="H298" s="28"/>
      <c r="I298" s="297"/>
      <c r="K298" s="104"/>
      <c r="L298" s="104"/>
      <c r="M298" s="105"/>
      <c r="N298" s="105"/>
      <c r="O298" s="106"/>
      <c r="Y298" s="6"/>
      <c r="Z298" s="49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7"/>
    </row>
    <row r="299" spans="2:47" s="103" customFormat="1" x14ac:dyDescent="0.25">
      <c r="B299" s="79"/>
      <c r="C299" s="79"/>
      <c r="D299" s="79"/>
      <c r="G299" s="48"/>
      <c r="H299" s="28"/>
      <c r="I299" s="297"/>
      <c r="K299" s="104"/>
      <c r="L299" s="104"/>
      <c r="M299" s="105"/>
      <c r="N299" s="105"/>
      <c r="O299" s="106"/>
      <c r="Y299" s="6"/>
      <c r="Z299" s="49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7"/>
    </row>
    <row r="300" spans="2:47" s="103" customFormat="1" x14ac:dyDescent="0.25">
      <c r="B300" s="79"/>
      <c r="C300" s="79"/>
      <c r="D300" s="79"/>
      <c r="G300" s="48"/>
      <c r="H300" s="28"/>
      <c r="I300" s="297"/>
      <c r="K300" s="104"/>
      <c r="L300" s="104"/>
      <c r="M300" s="105"/>
      <c r="N300" s="105"/>
      <c r="O300" s="106"/>
      <c r="Y300" s="6"/>
      <c r="Z300" s="49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7"/>
    </row>
    <row r="301" spans="2:47" s="103" customFormat="1" x14ac:dyDescent="0.25">
      <c r="B301" s="79"/>
      <c r="C301" s="79"/>
      <c r="D301" s="79"/>
      <c r="G301" s="48"/>
      <c r="H301" s="28"/>
      <c r="I301" s="297"/>
      <c r="K301" s="104"/>
      <c r="L301" s="104"/>
      <c r="M301" s="105"/>
      <c r="N301" s="105"/>
      <c r="O301" s="106"/>
      <c r="Y301" s="6"/>
      <c r="Z301" s="49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7"/>
    </row>
    <row r="302" spans="2:47" s="103" customFormat="1" x14ac:dyDescent="0.25">
      <c r="B302" s="79"/>
      <c r="C302" s="79"/>
      <c r="D302" s="79"/>
      <c r="G302" s="48"/>
      <c r="H302" s="28"/>
      <c r="I302" s="297"/>
      <c r="K302" s="104"/>
      <c r="L302" s="104"/>
      <c r="M302" s="105"/>
      <c r="N302" s="105"/>
      <c r="O302" s="106"/>
      <c r="Y302" s="6"/>
      <c r="Z302" s="49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7"/>
    </row>
    <row r="303" spans="2:47" s="103" customFormat="1" x14ac:dyDescent="0.25">
      <c r="B303" s="79"/>
      <c r="C303" s="79"/>
      <c r="D303" s="79"/>
      <c r="G303" s="48"/>
      <c r="H303" s="28"/>
      <c r="I303" s="297"/>
      <c r="K303" s="104"/>
      <c r="L303" s="104"/>
      <c r="M303" s="105"/>
      <c r="N303" s="105"/>
      <c r="O303" s="106"/>
      <c r="Y303" s="6"/>
      <c r="Z303" s="49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7"/>
    </row>
    <row r="304" spans="2:47" s="103" customFormat="1" x14ac:dyDescent="0.25">
      <c r="B304" s="79"/>
      <c r="C304" s="79"/>
      <c r="D304" s="79"/>
      <c r="G304" s="48"/>
      <c r="H304" s="28"/>
      <c r="I304" s="297"/>
      <c r="K304" s="104"/>
      <c r="L304" s="104"/>
      <c r="M304" s="105"/>
      <c r="N304" s="105"/>
      <c r="O304" s="106"/>
      <c r="Y304" s="6"/>
      <c r="Z304" s="49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7"/>
    </row>
    <row r="305" spans="2:47" s="103" customFormat="1" x14ac:dyDescent="0.25">
      <c r="B305" s="79"/>
      <c r="C305" s="79"/>
      <c r="D305" s="79"/>
      <c r="G305" s="48"/>
      <c r="H305" s="28"/>
      <c r="I305" s="297"/>
      <c r="K305" s="104"/>
      <c r="L305" s="104"/>
      <c r="M305" s="105"/>
      <c r="N305" s="105"/>
      <c r="O305" s="106"/>
      <c r="Y305" s="6"/>
      <c r="Z305" s="49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7"/>
    </row>
    <row r="306" spans="2:47" s="103" customFormat="1" x14ac:dyDescent="0.25">
      <c r="B306" s="79"/>
      <c r="C306" s="79"/>
      <c r="D306" s="79"/>
      <c r="G306" s="48"/>
      <c r="H306" s="28"/>
      <c r="I306" s="297"/>
      <c r="K306" s="104"/>
      <c r="L306" s="104"/>
      <c r="M306" s="105"/>
      <c r="N306" s="105"/>
      <c r="O306" s="106"/>
      <c r="Y306" s="6"/>
      <c r="Z306" s="49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</row>
    <row r="307" spans="2:47" s="103" customFormat="1" x14ac:dyDescent="0.25">
      <c r="B307" s="79"/>
      <c r="C307" s="79"/>
      <c r="D307" s="79"/>
      <c r="G307" s="48"/>
      <c r="H307" s="28"/>
      <c r="I307" s="297"/>
      <c r="K307" s="104"/>
      <c r="L307" s="104"/>
      <c r="M307" s="105"/>
      <c r="N307" s="105"/>
      <c r="O307" s="106"/>
      <c r="Y307" s="6"/>
      <c r="Z307" s="49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7"/>
    </row>
    <row r="308" spans="2:47" s="103" customFormat="1" x14ac:dyDescent="0.25">
      <c r="B308" s="79"/>
      <c r="C308" s="79"/>
      <c r="D308" s="79"/>
      <c r="G308" s="48"/>
      <c r="H308" s="28"/>
      <c r="I308" s="297"/>
      <c r="K308" s="104"/>
      <c r="L308" s="104"/>
      <c r="M308" s="105"/>
      <c r="N308" s="105"/>
      <c r="O308" s="106"/>
      <c r="Y308" s="6"/>
      <c r="Z308" s="49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7"/>
    </row>
    <row r="309" spans="2:47" s="103" customFormat="1" x14ac:dyDescent="0.25">
      <c r="B309" s="79"/>
      <c r="C309" s="79"/>
      <c r="D309" s="79"/>
      <c r="G309" s="48"/>
      <c r="H309" s="28"/>
      <c r="I309" s="297"/>
      <c r="K309" s="104"/>
      <c r="L309" s="104"/>
      <c r="M309" s="105"/>
      <c r="N309" s="105"/>
      <c r="O309" s="106"/>
      <c r="Y309" s="6"/>
      <c r="Z309" s="49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7"/>
    </row>
    <row r="310" spans="2:47" s="103" customFormat="1" x14ac:dyDescent="0.25">
      <c r="B310" s="79"/>
      <c r="C310" s="79"/>
      <c r="D310" s="79"/>
      <c r="G310" s="48"/>
      <c r="H310" s="28"/>
      <c r="I310" s="297"/>
      <c r="K310" s="104"/>
      <c r="L310" s="104"/>
      <c r="M310" s="105"/>
      <c r="N310" s="105"/>
      <c r="O310" s="106"/>
      <c r="Y310" s="6"/>
      <c r="Z310" s="49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7"/>
    </row>
    <row r="311" spans="2:47" s="103" customFormat="1" x14ac:dyDescent="0.25">
      <c r="B311" s="79"/>
      <c r="C311" s="79"/>
      <c r="D311" s="79"/>
      <c r="G311" s="48"/>
      <c r="H311" s="28"/>
      <c r="I311" s="297"/>
      <c r="K311" s="104"/>
      <c r="L311" s="104"/>
      <c r="M311" s="105"/>
      <c r="N311" s="105"/>
      <c r="O311" s="106"/>
      <c r="Y311" s="6"/>
      <c r="Z311" s="49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7"/>
    </row>
    <row r="312" spans="2:47" s="103" customFormat="1" x14ac:dyDescent="0.25">
      <c r="B312" s="79"/>
      <c r="C312" s="79"/>
      <c r="D312" s="79"/>
      <c r="G312" s="48"/>
      <c r="H312" s="28"/>
      <c r="I312" s="297"/>
      <c r="K312" s="104"/>
      <c r="L312" s="104"/>
      <c r="M312" s="105"/>
      <c r="N312" s="105"/>
      <c r="O312" s="106"/>
      <c r="Y312" s="6"/>
      <c r="Z312" s="49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7"/>
    </row>
    <row r="313" spans="2:47" s="103" customFormat="1" x14ac:dyDescent="0.25">
      <c r="B313" s="79"/>
      <c r="C313" s="79"/>
      <c r="D313" s="79"/>
      <c r="G313" s="48"/>
      <c r="H313" s="28"/>
      <c r="I313" s="297"/>
      <c r="K313" s="104"/>
      <c r="L313" s="104"/>
      <c r="M313" s="105"/>
      <c r="N313" s="105"/>
      <c r="O313" s="106"/>
      <c r="Y313" s="6"/>
      <c r="Z313" s="49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7"/>
    </row>
    <row r="314" spans="2:47" s="103" customFormat="1" x14ac:dyDescent="0.25">
      <c r="B314" s="79"/>
      <c r="C314" s="79"/>
      <c r="D314" s="79"/>
      <c r="G314" s="48"/>
      <c r="H314" s="28"/>
      <c r="I314" s="297"/>
      <c r="K314" s="104"/>
      <c r="L314" s="104"/>
      <c r="M314" s="105"/>
      <c r="N314" s="105"/>
      <c r="O314" s="106"/>
      <c r="Y314" s="6"/>
      <c r="Z314" s="49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7"/>
    </row>
    <row r="315" spans="2:47" s="103" customFormat="1" x14ac:dyDescent="0.25">
      <c r="B315" s="79"/>
      <c r="C315" s="79"/>
      <c r="D315" s="79"/>
      <c r="G315" s="48"/>
      <c r="H315" s="28"/>
      <c r="I315" s="297"/>
      <c r="K315" s="104"/>
      <c r="L315" s="104"/>
      <c r="M315" s="105"/>
      <c r="N315" s="105"/>
      <c r="O315" s="106"/>
      <c r="Y315" s="6"/>
      <c r="Z315" s="49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7"/>
    </row>
    <row r="316" spans="2:47" s="103" customFormat="1" x14ac:dyDescent="0.25">
      <c r="B316" s="79"/>
      <c r="C316" s="79"/>
      <c r="D316" s="79"/>
      <c r="G316" s="48"/>
      <c r="H316" s="28"/>
      <c r="I316" s="297"/>
      <c r="K316" s="104"/>
      <c r="L316" s="104"/>
      <c r="M316" s="105"/>
      <c r="N316" s="105"/>
      <c r="O316" s="106"/>
      <c r="Y316" s="6"/>
      <c r="Z316" s="49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7"/>
    </row>
    <row r="317" spans="2:47" s="103" customFormat="1" x14ac:dyDescent="0.25">
      <c r="B317" s="79"/>
      <c r="C317" s="79"/>
      <c r="D317" s="79"/>
      <c r="G317" s="48"/>
      <c r="H317" s="28"/>
      <c r="I317" s="297"/>
      <c r="K317" s="104"/>
      <c r="L317" s="104"/>
      <c r="M317" s="105"/>
      <c r="N317" s="105"/>
      <c r="O317" s="106"/>
      <c r="Y317" s="6"/>
      <c r="Z317" s="49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</row>
    <row r="318" spans="2:47" s="103" customFormat="1" x14ac:dyDescent="0.25">
      <c r="B318" s="79"/>
      <c r="C318" s="79"/>
      <c r="D318" s="79"/>
      <c r="G318" s="48"/>
      <c r="H318" s="28"/>
      <c r="I318" s="297"/>
      <c r="K318" s="104"/>
      <c r="L318" s="104"/>
      <c r="M318" s="105"/>
      <c r="N318" s="105"/>
      <c r="O318" s="106"/>
      <c r="Y318" s="6"/>
      <c r="Z318" s="49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7"/>
    </row>
    <row r="319" spans="2:47" s="103" customFormat="1" x14ac:dyDescent="0.25">
      <c r="B319" s="79"/>
      <c r="C319" s="79"/>
      <c r="D319" s="79"/>
      <c r="G319" s="48"/>
      <c r="H319" s="28"/>
      <c r="I319" s="297"/>
      <c r="K319" s="104"/>
      <c r="L319" s="104"/>
      <c r="M319" s="105"/>
      <c r="N319" s="105"/>
      <c r="O319" s="106"/>
      <c r="Y319" s="6"/>
      <c r="Z319" s="49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7"/>
    </row>
    <row r="320" spans="2:47" s="103" customFormat="1" x14ac:dyDescent="0.25">
      <c r="B320" s="79"/>
      <c r="C320" s="79"/>
      <c r="D320" s="79"/>
      <c r="G320" s="48"/>
      <c r="H320" s="28"/>
      <c r="I320" s="297"/>
      <c r="K320" s="104"/>
      <c r="L320" s="104"/>
      <c r="M320" s="105"/>
      <c r="N320" s="105"/>
      <c r="O320" s="106"/>
      <c r="Y320" s="6"/>
      <c r="Z320" s="49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7"/>
    </row>
    <row r="321" spans="2:47" s="103" customFormat="1" x14ac:dyDescent="0.25">
      <c r="B321" s="79"/>
      <c r="C321" s="79"/>
      <c r="D321" s="79"/>
      <c r="G321" s="48"/>
      <c r="H321" s="28"/>
      <c r="I321" s="297"/>
      <c r="K321" s="104"/>
      <c r="L321" s="104"/>
      <c r="M321" s="105"/>
      <c r="N321" s="105"/>
      <c r="O321" s="106"/>
      <c r="Y321" s="6"/>
      <c r="Z321" s="49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7"/>
    </row>
    <row r="322" spans="2:47" s="103" customFormat="1" x14ac:dyDescent="0.25">
      <c r="B322" s="79"/>
      <c r="C322" s="79"/>
      <c r="D322" s="79"/>
      <c r="G322" s="48"/>
      <c r="H322" s="28"/>
      <c r="I322" s="297"/>
      <c r="K322" s="104"/>
      <c r="L322" s="104"/>
      <c r="M322" s="105"/>
      <c r="N322" s="105"/>
      <c r="O322" s="106"/>
      <c r="Y322" s="6"/>
      <c r="Z322" s="49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7"/>
    </row>
    <row r="323" spans="2:47" s="103" customFormat="1" x14ac:dyDescent="0.25">
      <c r="B323" s="79"/>
      <c r="C323" s="79"/>
      <c r="D323" s="79"/>
      <c r="G323" s="48"/>
      <c r="H323" s="28"/>
      <c r="I323" s="297"/>
      <c r="K323" s="104"/>
      <c r="L323" s="104"/>
      <c r="M323" s="105"/>
      <c r="N323" s="105"/>
      <c r="O323" s="106"/>
      <c r="Y323" s="6"/>
      <c r="Z323" s="49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7"/>
    </row>
    <row r="324" spans="2:47" s="103" customFormat="1" x14ac:dyDescent="0.25">
      <c r="B324" s="79"/>
      <c r="C324" s="79"/>
      <c r="D324" s="79"/>
      <c r="G324" s="48"/>
      <c r="H324" s="28"/>
      <c r="I324" s="297"/>
      <c r="K324" s="104"/>
      <c r="L324" s="104"/>
      <c r="M324" s="105"/>
      <c r="N324" s="105"/>
      <c r="O324" s="106"/>
      <c r="Y324" s="6"/>
      <c r="Z324" s="49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7"/>
    </row>
    <row r="325" spans="2:47" s="103" customFormat="1" x14ac:dyDescent="0.25">
      <c r="B325" s="79"/>
      <c r="C325" s="79"/>
      <c r="D325" s="79"/>
      <c r="G325" s="48"/>
      <c r="H325" s="28"/>
      <c r="I325" s="297"/>
      <c r="K325" s="104"/>
      <c r="L325" s="104"/>
      <c r="M325" s="105"/>
      <c r="N325" s="105"/>
      <c r="O325" s="106"/>
      <c r="Y325" s="6"/>
      <c r="Z325" s="49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7"/>
    </row>
    <row r="326" spans="2:47" s="103" customFormat="1" x14ac:dyDescent="0.25">
      <c r="B326" s="79"/>
      <c r="C326" s="79"/>
      <c r="D326" s="79"/>
      <c r="G326" s="48"/>
      <c r="H326" s="28"/>
      <c r="I326" s="297"/>
      <c r="K326" s="104"/>
      <c r="L326" s="104"/>
      <c r="M326" s="105"/>
      <c r="N326" s="105"/>
      <c r="O326" s="106"/>
      <c r="Y326" s="6"/>
      <c r="Z326" s="49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7"/>
    </row>
    <row r="327" spans="2:47" s="103" customFormat="1" x14ac:dyDescent="0.25">
      <c r="B327" s="79"/>
      <c r="C327" s="79"/>
      <c r="D327" s="79"/>
      <c r="G327" s="48"/>
      <c r="H327" s="28"/>
      <c r="I327" s="297"/>
      <c r="K327" s="104"/>
      <c r="L327" s="104"/>
      <c r="M327" s="105"/>
      <c r="N327" s="105"/>
      <c r="O327" s="106"/>
      <c r="Y327" s="6"/>
      <c r="Z327" s="49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7"/>
    </row>
    <row r="328" spans="2:47" s="103" customFormat="1" x14ac:dyDescent="0.25">
      <c r="B328" s="79"/>
      <c r="C328" s="79"/>
      <c r="D328" s="79"/>
      <c r="G328" s="48"/>
      <c r="H328" s="28"/>
      <c r="I328" s="297"/>
      <c r="K328" s="104"/>
      <c r="L328" s="104"/>
      <c r="M328" s="105"/>
      <c r="N328" s="105"/>
      <c r="O328" s="106"/>
      <c r="Y328" s="6"/>
      <c r="Z328" s="49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7"/>
    </row>
    <row r="329" spans="2:47" s="103" customFormat="1" x14ac:dyDescent="0.25">
      <c r="B329" s="79"/>
      <c r="C329" s="79"/>
      <c r="D329" s="79"/>
      <c r="G329" s="48"/>
      <c r="H329" s="28"/>
      <c r="I329" s="297"/>
      <c r="K329" s="104"/>
      <c r="L329" s="104"/>
      <c r="M329" s="105"/>
      <c r="N329" s="105"/>
      <c r="O329" s="106"/>
      <c r="Y329" s="6"/>
      <c r="Z329" s="49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7"/>
    </row>
    <row r="330" spans="2:47" s="103" customFormat="1" x14ac:dyDescent="0.25">
      <c r="B330" s="79"/>
      <c r="C330" s="79"/>
      <c r="D330" s="79"/>
      <c r="G330" s="48"/>
      <c r="H330" s="28"/>
      <c r="I330" s="297"/>
      <c r="K330" s="104"/>
      <c r="L330" s="104"/>
      <c r="M330" s="105"/>
      <c r="N330" s="105"/>
      <c r="O330" s="106"/>
      <c r="Y330" s="6"/>
      <c r="Z330" s="49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7"/>
    </row>
    <row r="331" spans="2:47" s="103" customFormat="1" x14ac:dyDescent="0.25">
      <c r="B331" s="79"/>
      <c r="C331" s="79"/>
      <c r="D331" s="79"/>
      <c r="G331" s="48"/>
      <c r="H331" s="28"/>
      <c r="I331" s="297"/>
      <c r="K331" s="104"/>
      <c r="L331" s="104"/>
      <c r="M331" s="105"/>
      <c r="N331" s="105"/>
      <c r="O331" s="106"/>
      <c r="Y331" s="6"/>
      <c r="Z331" s="49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7"/>
    </row>
    <row r="332" spans="2:47" s="103" customFormat="1" x14ac:dyDescent="0.25">
      <c r="B332" s="79"/>
      <c r="C332" s="79"/>
      <c r="D332" s="79"/>
      <c r="G332" s="48"/>
      <c r="H332" s="28"/>
      <c r="I332" s="297"/>
      <c r="K332" s="104"/>
      <c r="L332" s="104"/>
      <c r="M332" s="105"/>
      <c r="N332" s="105"/>
      <c r="O332" s="106"/>
      <c r="Y332" s="6"/>
      <c r="Z332" s="49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7"/>
    </row>
    <row r="333" spans="2:47" s="103" customFormat="1" x14ac:dyDescent="0.25">
      <c r="B333" s="79"/>
      <c r="C333" s="79"/>
      <c r="D333" s="79"/>
      <c r="G333" s="48"/>
      <c r="H333" s="28"/>
      <c r="I333" s="297"/>
      <c r="K333" s="104"/>
      <c r="L333" s="104"/>
      <c r="M333" s="105"/>
      <c r="N333" s="105"/>
      <c r="O333" s="106"/>
      <c r="Y333" s="6"/>
      <c r="Z333" s="49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7"/>
    </row>
    <row r="334" spans="2:47" s="103" customFormat="1" x14ac:dyDescent="0.25">
      <c r="B334" s="79"/>
      <c r="C334" s="79"/>
      <c r="D334" s="79"/>
      <c r="G334" s="48"/>
      <c r="H334" s="28"/>
      <c r="I334" s="297"/>
      <c r="K334" s="104"/>
      <c r="L334" s="104"/>
      <c r="M334" s="105"/>
      <c r="N334" s="105"/>
      <c r="O334" s="106"/>
      <c r="Y334" s="6"/>
      <c r="Z334" s="49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7"/>
    </row>
    <row r="335" spans="2:47" x14ac:dyDescent="0.25">
      <c r="G335" s="8"/>
    </row>
  </sheetData>
  <sheetProtection formatColumns="0" formatRows="0" insertColumns="0"/>
  <mergeCells count="411">
    <mergeCell ref="B204:B206"/>
    <mergeCell ref="B192:B198"/>
    <mergeCell ref="S177:Y177"/>
    <mergeCell ref="S178:Y178"/>
    <mergeCell ref="S179:Y179"/>
    <mergeCell ref="E177:E183"/>
    <mergeCell ref="H177:H183"/>
    <mergeCell ref="B185:B190"/>
    <mergeCell ref="C191:D191"/>
    <mergeCell ref="O169:O210"/>
    <mergeCell ref="N169:N210"/>
    <mergeCell ref="M169:M210"/>
    <mergeCell ref="S182:Y182"/>
    <mergeCell ref="S183:Y183"/>
    <mergeCell ref="S185:Y185"/>
    <mergeCell ref="S186:Y186"/>
    <mergeCell ref="S187:Y187"/>
    <mergeCell ref="S188:Y188"/>
    <mergeCell ref="B200:B202"/>
    <mergeCell ref="E204:E206"/>
    <mergeCell ref="C210:D210"/>
    <mergeCell ref="B177:B183"/>
    <mergeCell ref="S176:Y176"/>
    <mergeCell ref="C203:D203"/>
    <mergeCell ref="S166:Y166"/>
    <mergeCell ref="S218:Y218"/>
    <mergeCell ref="S162:Y162"/>
    <mergeCell ref="S142:Y142"/>
    <mergeCell ref="S143:Y143"/>
    <mergeCell ref="S153:Y153"/>
    <mergeCell ref="S210:Y210"/>
    <mergeCell ref="O91:O168"/>
    <mergeCell ref="S114:Y114"/>
    <mergeCell ref="S115:Y115"/>
    <mergeCell ref="S113:Y113"/>
    <mergeCell ref="S120:Y120"/>
    <mergeCell ref="S132:Y132"/>
    <mergeCell ref="S127:Y127"/>
    <mergeCell ref="S121:Y121"/>
    <mergeCell ref="S106:Y106"/>
    <mergeCell ref="S107:Y107"/>
    <mergeCell ref="S108:Y108"/>
    <mergeCell ref="S100:Y100"/>
    <mergeCell ref="S98:Y98"/>
    <mergeCell ref="S190:Y190"/>
    <mergeCell ref="S205:Y205"/>
    <mergeCell ref="S206:Y206"/>
    <mergeCell ref="S163:Y163"/>
    <mergeCell ref="S164:Y164"/>
    <mergeCell ref="N91:N168"/>
    <mergeCell ref="S154:Y154"/>
    <mergeCell ref="S119:Y119"/>
    <mergeCell ref="S105:Y105"/>
    <mergeCell ref="S116:Y116"/>
    <mergeCell ref="S138:Y138"/>
    <mergeCell ref="S152:Y152"/>
    <mergeCell ref="S111:Y111"/>
    <mergeCell ref="S145:Y145"/>
    <mergeCell ref="S112:Y112"/>
    <mergeCell ref="S147:Y147"/>
    <mergeCell ref="S148:Y148"/>
    <mergeCell ref="S149:Y149"/>
    <mergeCell ref="S156:Y156"/>
    <mergeCell ref="S158:Y158"/>
    <mergeCell ref="S136:Y136"/>
    <mergeCell ref="S137:Y137"/>
    <mergeCell ref="S129:Y129"/>
    <mergeCell ref="S167:Y167"/>
    <mergeCell ref="S160:Y160"/>
    <mergeCell ref="S161:Y161"/>
    <mergeCell ref="S155:Y155"/>
    <mergeCell ref="S157:Y157"/>
    <mergeCell ref="W2:W3"/>
    <mergeCell ref="S64:Y64"/>
    <mergeCell ref="S65:Y65"/>
    <mergeCell ref="S97:Y97"/>
    <mergeCell ref="S91:Y91"/>
    <mergeCell ref="S95:Y95"/>
    <mergeCell ref="S86:Y86"/>
    <mergeCell ref="G6:U6"/>
    <mergeCell ref="H2:I2"/>
    <mergeCell ref="H3:I3"/>
    <mergeCell ref="H4:I4"/>
    <mergeCell ref="S50:Y54"/>
    <mergeCell ref="S61:Y63"/>
    <mergeCell ref="P73:P90"/>
    <mergeCell ref="O73:O90"/>
    <mergeCell ref="S87:Y87"/>
    <mergeCell ref="O10:O11"/>
    <mergeCell ref="S49:Y49"/>
    <mergeCell ref="W6:Y6"/>
    <mergeCell ref="O49:O72"/>
    <mergeCell ref="P49:P72"/>
    <mergeCell ref="S60:Y60"/>
    <mergeCell ref="M91:M168"/>
    <mergeCell ref="S139:Y139"/>
    <mergeCell ref="S13:Y13"/>
    <mergeCell ref="S14:Y14"/>
    <mergeCell ref="S85:Y85"/>
    <mergeCell ref="S84:Y84"/>
    <mergeCell ref="S29:Y29"/>
    <mergeCell ref="S30:Y30"/>
    <mergeCell ref="S58:Y58"/>
    <mergeCell ref="S83:Y83"/>
    <mergeCell ref="S110:Y110"/>
    <mergeCell ref="S96:Y96"/>
    <mergeCell ref="S57:Y57"/>
    <mergeCell ref="S38:Y38"/>
    <mergeCell ref="S39:Y39"/>
    <mergeCell ref="S40:Y40"/>
    <mergeCell ref="S41:Y41"/>
    <mergeCell ref="S42:Y42"/>
    <mergeCell ref="S44:Y44"/>
    <mergeCell ref="S102:Y102"/>
    <mergeCell ref="S103:Y103"/>
    <mergeCell ref="S31:Y31"/>
    <mergeCell ref="H38:H44"/>
    <mergeCell ref="C169:D169"/>
    <mergeCell ref="C176:D176"/>
    <mergeCell ref="B121:B124"/>
    <mergeCell ref="B143:B151"/>
    <mergeCell ref="B158:B168"/>
    <mergeCell ref="C142:D142"/>
    <mergeCell ref="C125:D125"/>
    <mergeCell ref="C120:D120"/>
    <mergeCell ref="E153:E156"/>
    <mergeCell ref="E127:E131"/>
    <mergeCell ref="B170:B175"/>
    <mergeCell ref="B133:B135"/>
    <mergeCell ref="C136:D136"/>
    <mergeCell ref="B127:B131"/>
    <mergeCell ref="B137:B141"/>
    <mergeCell ref="S151:Y151"/>
    <mergeCell ref="S140:Y140"/>
    <mergeCell ref="S141:Y141"/>
    <mergeCell ref="S133:Y133"/>
    <mergeCell ref="S134:Y134"/>
    <mergeCell ref="S130:Y130"/>
    <mergeCell ref="S128:Y128"/>
    <mergeCell ref="O12:O48"/>
    <mergeCell ref="P12:P48"/>
    <mergeCell ref="S12:Y12"/>
    <mergeCell ref="D6:F6"/>
    <mergeCell ref="B6:C6"/>
    <mergeCell ref="K10:K11"/>
    <mergeCell ref="M10:N10"/>
    <mergeCell ref="B8:Y8"/>
    <mergeCell ref="B57:B59"/>
    <mergeCell ref="H50:H54"/>
    <mergeCell ref="B10:B11"/>
    <mergeCell ref="C10:C11"/>
    <mergeCell ref="D10:D11"/>
    <mergeCell ref="C49:D49"/>
    <mergeCell ref="C55:D55"/>
    <mergeCell ref="C56:D56"/>
    <mergeCell ref="E10:G10"/>
    <mergeCell ref="L10:L11"/>
    <mergeCell ref="S16:Y16"/>
    <mergeCell ref="S17:Y17"/>
    <mergeCell ref="S18:Y18"/>
    <mergeCell ref="S19:Y19"/>
    <mergeCell ref="S20:Y20"/>
    <mergeCell ref="S15:Y15"/>
    <mergeCell ref="E133:E135"/>
    <mergeCell ref="C100:D100"/>
    <mergeCell ref="C132:D132"/>
    <mergeCell ref="H127:H131"/>
    <mergeCell ref="S126:Y126"/>
    <mergeCell ref="Q10:Q11"/>
    <mergeCell ref="S10:Y10"/>
    <mergeCell ref="S11:Y11"/>
    <mergeCell ref="C12:D12"/>
    <mergeCell ref="M12:M48"/>
    <mergeCell ref="S37:Y37"/>
    <mergeCell ref="S56:Y56"/>
    <mergeCell ref="S101:Y101"/>
    <mergeCell ref="S94:Y94"/>
    <mergeCell ref="S21:Y21"/>
    <mergeCell ref="S22:Y22"/>
    <mergeCell ref="S23:Y23"/>
    <mergeCell ref="S24:Y24"/>
    <mergeCell ref="S25:Y25"/>
    <mergeCell ref="S26:Y26"/>
    <mergeCell ref="S27:Y27"/>
    <mergeCell ref="S28:Y28"/>
    <mergeCell ref="C84:D84"/>
    <mergeCell ref="E92:E97"/>
    <mergeCell ref="B105:B110"/>
    <mergeCell ref="H121:H124"/>
    <mergeCell ref="S88:Y88"/>
    <mergeCell ref="S89:Y89"/>
    <mergeCell ref="S81:Y81"/>
    <mergeCell ref="N73:N90"/>
    <mergeCell ref="S118:Y118"/>
    <mergeCell ref="S78:Y78"/>
    <mergeCell ref="S79:Y79"/>
    <mergeCell ref="C104:D104"/>
    <mergeCell ref="E112:E119"/>
    <mergeCell ref="P91:P168"/>
    <mergeCell ref="H153:H156"/>
    <mergeCell ref="M73:M90"/>
    <mergeCell ref="S165:Y165"/>
    <mergeCell ref="H101:H103"/>
    <mergeCell ref="F73:F74"/>
    <mergeCell ref="S144:Y144"/>
    <mergeCell ref="C111:D111"/>
    <mergeCell ref="S76:Y76"/>
    <mergeCell ref="S80:Y80"/>
    <mergeCell ref="S122:Y122"/>
    <mergeCell ref="C98:D98"/>
    <mergeCell ref="H75:H83"/>
    <mergeCell ref="B3:C3"/>
    <mergeCell ref="E50:E54"/>
    <mergeCell ref="B4:C4"/>
    <mergeCell ref="B13:B14"/>
    <mergeCell ref="H143:H151"/>
    <mergeCell ref="E158:E168"/>
    <mergeCell ref="H158:H168"/>
    <mergeCell ref="E143:E151"/>
    <mergeCell ref="E170:E175"/>
    <mergeCell ref="H170:H175"/>
    <mergeCell ref="H137:H141"/>
    <mergeCell ref="E137:E141"/>
    <mergeCell ref="E121:E124"/>
    <mergeCell ref="B61:B63"/>
    <mergeCell ref="E105:E110"/>
    <mergeCell ref="E101:E103"/>
    <mergeCell ref="C37:D37"/>
    <mergeCell ref="C20:D20"/>
    <mergeCell ref="D4:F4"/>
    <mergeCell ref="E13:E14"/>
    <mergeCell ref="H13:H14"/>
    <mergeCell ref="E21:E30"/>
    <mergeCell ref="H21:H30"/>
    <mergeCell ref="C15:D15"/>
    <mergeCell ref="B2:C2"/>
    <mergeCell ref="S200:Y200"/>
    <mergeCell ref="S66:Y66"/>
    <mergeCell ref="S67:Y67"/>
    <mergeCell ref="S68:Y68"/>
    <mergeCell ref="S70:Y70"/>
    <mergeCell ref="S77:Y77"/>
    <mergeCell ref="S82:Y82"/>
    <mergeCell ref="P10:P11"/>
    <mergeCell ref="H10:H11"/>
    <mergeCell ref="I10:J10"/>
    <mergeCell ref="S55:Y55"/>
    <mergeCell ref="S73:Y73"/>
    <mergeCell ref="S74:Y74"/>
    <mergeCell ref="S75:Y75"/>
    <mergeCell ref="D2:F2"/>
    <mergeCell ref="D3:F3"/>
    <mergeCell ref="S199:Y199"/>
    <mergeCell ref="S117:Y117"/>
    <mergeCell ref="S192:Y192"/>
    <mergeCell ref="S198:Y198"/>
    <mergeCell ref="S191:Y191"/>
    <mergeCell ref="S196:Y196"/>
    <mergeCell ref="S193:Y193"/>
    <mergeCell ref="E192:E198"/>
    <mergeCell ref="H192:H198"/>
    <mergeCell ref="S189:Y189"/>
    <mergeCell ref="S180:Y180"/>
    <mergeCell ref="S181:Y181"/>
    <mergeCell ref="S207:Y207"/>
    <mergeCell ref="S197:Y197"/>
    <mergeCell ref="S184:Y184"/>
    <mergeCell ref="S170:Y175"/>
    <mergeCell ref="S201:Y201"/>
    <mergeCell ref="S202:Y202"/>
    <mergeCell ref="S203:Y203"/>
    <mergeCell ref="S204:Y204"/>
    <mergeCell ref="H204:H206"/>
    <mergeCell ref="Q12:Q210"/>
    <mergeCell ref="H208:H209"/>
    <mergeCell ref="H66:H72"/>
    <mergeCell ref="E75:E83"/>
    <mergeCell ref="H92:H97"/>
    <mergeCell ref="E66:E72"/>
    <mergeCell ref="S135:Y135"/>
    <mergeCell ref="S146:Y146"/>
    <mergeCell ref="S131:Y131"/>
    <mergeCell ref="S150:Y150"/>
    <mergeCell ref="B232:B234"/>
    <mergeCell ref="B213:B221"/>
    <mergeCell ref="B223:B224"/>
    <mergeCell ref="C212:D212"/>
    <mergeCell ref="C222:D222"/>
    <mergeCell ref="B226:B230"/>
    <mergeCell ref="C225:D225"/>
    <mergeCell ref="S225:Y225"/>
    <mergeCell ref="S226:Y226"/>
    <mergeCell ref="S231:Y231"/>
    <mergeCell ref="S232:Y232"/>
    <mergeCell ref="S221:Y221"/>
    <mergeCell ref="S220:Y220"/>
    <mergeCell ref="S230:Y230"/>
    <mergeCell ref="S227:Y227"/>
    <mergeCell ref="E223:E224"/>
    <mergeCell ref="S229:Y229"/>
    <mergeCell ref="S219:Y219"/>
    <mergeCell ref="S217:Y217"/>
    <mergeCell ref="C231:D231"/>
    <mergeCell ref="E226:E230"/>
    <mergeCell ref="S228:Y228"/>
    <mergeCell ref="S212:Y212"/>
    <mergeCell ref="S213:Y213"/>
    <mergeCell ref="E213:E221"/>
    <mergeCell ref="H213:H221"/>
    <mergeCell ref="O212:O234"/>
    <mergeCell ref="P212:P234"/>
    <mergeCell ref="N212:N234"/>
    <mergeCell ref="E232:E234"/>
    <mergeCell ref="H232:H234"/>
    <mergeCell ref="S222:Y222"/>
    <mergeCell ref="S223:Y223"/>
    <mergeCell ref="S224:Y224"/>
    <mergeCell ref="S234:Y234"/>
    <mergeCell ref="H226:H230"/>
    <mergeCell ref="S43:Y43"/>
    <mergeCell ref="S69:Y69"/>
    <mergeCell ref="S71:Y71"/>
    <mergeCell ref="S72:Y72"/>
    <mergeCell ref="S90:Y90"/>
    <mergeCell ref="S123:Y123"/>
    <mergeCell ref="N12:N48"/>
    <mergeCell ref="H61:H63"/>
    <mergeCell ref="H223:H224"/>
    <mergeCell ref="S215:Y215"/>
    <mergeCell ref="S216:Y216"/>
    <mergeCell ref="S214:Y214"/>
    <mergeCell ref="M212:M234"/>
    <mergeCell ref="S233:Y233"/>
    <mergeCell ref="S194:Y194"/>
    <mergeCell ref="S195:Y195"/>
    <mergeCell ref="P169:P210"/>
    <mergeCell ref="H200:H202"/>
    <mergeCell ref="H185:H190"/>
    <mergeCell ref="S169:Y169"/>
    <mergeCell ref="S125:Y125"/>
    <mergeCell ref="S93:Y93"/>
    <mergeCell ref="S92:Y92"/>
    <mergeCell ref="H85:H90"/>
    <mergeCell ref="S109:Y109"/>
    <mergeCell ref="B208:B209"/>
    <mergeCell ref="E208:E209"/>
    <mergeCell ref="C45:D45"/>
    <mergeCell ref="S45:Y45"/>
    <mergeCell ref="B46:B48"/>
    <mergeCell ref="E46:E48"/>
    <mergeCell ref="H46:H48"/>
    <mergeCell ref="S46:Y46"/>
    <mergeCell ref="S209:Y209"/>
    <mergeCell ref="S208:Y208"/>
    <mergeCell ref="E61:E63"/>
    <mergeCell ref="E57:E59"/>
    <mergeCell ref="C60:D60"/>
    <mergeCell ref="C64:D64"/>
    <mergeCell ref="C65:D65"/>
    <mergeCell ref="B50:B54"/>
    <mergeCell ref="S99:Y99"/>
    <mergeCell ref="M49:M72"/>
    <mergeCell ref="N49:N72"/>
    <mergeCell ref="S47:Y47"/>
    <mergeCell ref="S48:Y48"/>
    <mergeCell ref="E200:E202"/>
    <mergeCell ref="E185:E190"/>
    <mergeCell ref="S168:Y168"/>
    <mergeCell ref="C184:D184"/>
    <mergeCell ref="C207:D207"/>
    <mergeCell ref="C199:D199"/>
    <mergeCell ref="S32:Y32"/>
    <mergeCell ref="S33:Y33"/>
    <mergeCell ref="C34:D34"/>
    <mergeCell ref="S34:Y34"/>
    <mergeCell ref="B35:B36"/>
    <mergeCell ref="E35:E36"/>
    <mergeCell ref="H35:H36"/>
    <mergeCell ref="S35:Y35"/>
    <mergeCell ref="S36:Y36"/>
    <mergeCell ref="B112:B119"/>
    <mergeCell ref="C152:D152"/>
    <mergeCell ref="B153:B156"/>
    <mergeCell ref="C157:D157"/>
    <mergeCell ref="H133:H135"/>
    <mergeCell ref="H105:H110"/>
    <mergeCell ref="H112:H119"/>
    <mergeCell ref="S159:Y159"/>
    <mergeCell ref="S59:Y59"/>
    <mergeCell ref="S104:Y104"/>
    <mergeCell ref="S124:Y124"/>
    <mergeCell ref="B16:B19"/>
    <mergeCell ref="E16:E19"/>
    <mergeCell ref="H16:H19"/>
    <mergeCell ref="B21:B30"/>
    <mergeCell ref="B38:B44"/>
    <mergeCell ref="B32:B33"/>
    <mergeCell ref="E32:E33"/>
    <mergeCell ref="H32:H33"/>
    <mergeCell ref="B101:B103"/>
    <mergeCell ref="H57:H59"/>
    <mergeCell ref="C74:D74"/>
    <mergeCell ref="E38:E44"/>
    <mergeCell ref="B92:B97"/>
    <mergeCell ref="B66:B72"/>
    <mergeCell ref="B85:B90"/>
    <mergeCell ref="B75:B83"/>
    <mergeCell ref="C91:D91"/>
    <mergeCell ref="C73:D73"/>
    <mergeCell ref="E85:E90"/>
    <mergeCell ref="C31:D31"/>
  </mergeCells>
  <conditionalFormatting sqref="F170">
    <cfRule type="cellIs" dxfId="11" priority="11" stopIfTrue="1" operator="lessThan">
      <formula>50</formula>
    </cfRule>
  </conditionalFormatting>
  <conditionalFormatting sqref="E125">
    <cfRule type="cellIs" dxfId="10" priority="1" operator="greaterThanOrEqual">
      <formula>10</formula>
    </cfRule>
  </conditionalFormatting>
  <dataValidations count="3">
    <dataValidation type="decimal" allowBlank="1" showInputMessage="1" showErrorMessage="1" sqref="E210 E207">
      <formula1>0</formula1>
      <formula2>100</formula2>
    </dataValidation>
    <dataValidation type="decimal" allowBlank="1" showInputMessage="1" showErrorMessage="1" sqref="F170">
      <formula1>0</formula1>
      <formula2>50</formula2>
    </dataValidation>
    <dataValidation type="decimal" allowBlank="1" showInputMessage="1" showErrorMessage="1" sqref="F50:F54 F57:F59 F61:F63 F185:F190 F223:F224 F137:F141 F226:F230 F232:F234 F153:F156 F158:F168 F143:F151 F171:F175 F66:F72 F105:F110 F204:F206 F213:F221 F208:F209 F16:F19 F32:F33 F38:F44 F21:F30 F92:F97 F177:F183 F35:F36 F46:F48 F75:F83 F101:F103 F112:F119 F126:F131 F121:F124 F133:F135 F192:F198 F200:F202 F85:F90 F13:F14">
      <formula1>0</formula1>
      <formula2>G13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6" fitToHeight="0" orientation="portrait" r:id="rId1"/>
  <headerFooter>
    <oddFooter>&amp;L&amp;"Arial,Standard"&amp;10&amp;D&amp;C&amp;"Arial,Standard"&amp;10&amp;P&amp;R&amp;"Arial,Standard"&amp;10Copyright DGNB GmbH</oddFooter>
  </headerFooter>
  <rowBreaks count="3" manualBreakCount="3">
    <brk id="48" max="24" man="1"/>
    <brk id="90" max="24" man="1"/>
    <brk id="156" max="2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zoomScale="85" zoomScaleNormal="85" workbookViewId="0">
      <selection activeCell="Q21" sqref="Q21"/>
    </sheetView>
  </sheetViews>
  <sheetFormatPr defaultColWidth="9.140625" defaultRowHeight="14.25" x14ac:dyDescent="0.2"/>
  <cols>
    <col min="1" max="1" width="33.85546875" style="301" customWidth="1"/>
    <col min="2" max="2" width="18.7109375" style="301" customWidth="1"/>
    <col min="3" max="4" width="22.140625" style="301" customWidth="1"/>
    <col min="5" max="5" width="19.85546875" style="301" customWidth="1"/>
    <col min="6" max="6" width="15.28515625" style="301" customWidth="1"/>
    <col min="7" max="7" width="9.85546875" style="301" customWidth="1"/>
    <col min="8" max="8" width="2.5703125" style="301" customWidth="1"/>
    <col min="9" max="9" width="5.42578125" style="301" customWidth="1"/>
    <col min="10" max="10" width="7.7109375" style="301" hidden="1" customWidth="1"/>
    <col min="11" max="11" width="6.7109375" style="301" customWidth="1"/>
    <col min="12" max="12" width="9.140625" style="301"/>
    <col min="13" max="13" width="12" style="301" bestFit="1" customWidth="1"/>
    <col min="14" max="14" width="12" style="301" customWidth="1"/>
    <col min="15" max="16384" width="9.140625" style="301"/>
  </cols>
  <sheetData>
    <row r="1" spans="1:17" ht="30" x14ac:dyDescent="0.4">
      <c r="A1" s="300" t="s">
        <v>358</v>
      </c>
      <c r="B1" s="300"/>
      <c r="C1" s="300"/>
    </row>
    <row r="2" spans="1:17" ht="15" thickBot="1" x14ac:dyDescent="0.25"/>
    <row r="3" spans="1:17" s="303" customFormat="1" ht="21" customHeight="1" x14ac:dyDescent="0.25">
      <c r="A3" s="390"/>
      <c r="B3" s="391" t="s">
        <v>359</v>
      </c>
      <c r="C3" s="391" t="s">
        <v>359</v>
      </c>
      <c r="D3" s="391" t="s">
        <v>360</v>
      </c>
      <c r="E3" s="392" t="s">
        <v>361</v>
      </c>
      <c r="F3" s="423" t="s">
        <v>362</v>
      </c>
    </row>
    <row r="4" spans="1:17" s="303" customFormat="1" ht="16.5" x14ac:dyDescent="0.25">
      <c r="A4" s="393" t="s">
        <v>400</v>
      </c>
      <c r="B4" s="305" t="s">
        <v>479</v>
      </c>
      <c r="C4" s="305" t="s">
        <v>364</v>
      </c>
      <c r="D4" s="305" t="s">
        <v>364</v>
      </c>
      <c r="E4" s="420" t="s">
        <v>365</v>
      </c>
      <c r="F4" s="424" t="s">
        <v>366</v>
      </c>
    </row>
    <row r="5" spans="1:17" ht="15" customHeight="1" x14ac:dyDescent="0.2">
      <c r="A5" s="333" t="s">
        <v>413</v>
      </c>
      <c r="B5" s="463">
        <f>SUM(D14:D16)/1000000</f>
        <v>195.23809523809524</v>
      </c>
      <c r="C5" s="325">
        <f>SUM(D14:D16)/B24</f>
        <v>3266.1072860480663</v>
      </c>
      <c r="D5" s="326">
        <f>SUMPRODUCT(B$24:B$29,C$24:C$29)/B$24</f>
        <v>16624.211653311475</v>
      </c>
      <c r="E5" s="421">
        <f>(C5-D5)/D5</f>
        <v>-0.80353310255181498</v>
      </c>
      <c r="F5" s="703">
        <f>J23</f>
        <v>100</v>
      </c>
      <c r="L5" s="307"/>
    </row>
    <row r="6" spans="1:17" ht="15" customHeight="1" x14ac:dyDescent="0.2">
      <c r="A6" s="333" t="s">
        <v>377</v>
      </c>
      <c r="B6" s="463">
        <f>D17/1000000</f>
        <v>15</v>
      </c>
      <c r="C6" s="325">
        <f>D17/B24</f>
        <v>250.93263295247337</v>
      </c>
      <c r="D6" s="326">
        <f>E47/B24</f>
        <v>565.07846966793215</v>
      </c>
      <c r="E6" s="421">
        <f>(C6-D6)/D6</f>
        <v>-0.55593312004979822</v>
      </c>
      <c r="F6" s="704"/>
      <c r="L6" s="307"/>
    </row>
    <row r="7" spans="1:17" ht="15" customHeight="1" x14ac:dyDescent="0.2">
      <c r="A7" s="333" t="s">
        <v>380</v>
      </c>
      <c r="B7" s="463">
        <f>D18/1000000</f>
        <v>15</v>
      </c>
      <c r="C7" s="325">
        <f>D18/B24</f>
        <v>250.93263295247337</v>
      </c>
      <c r="D7" s="326">
        <f>SUMPRODUCT(B$24:B$29,D$24:D$29)/B$24</f>
        <v>10140.522274453386</v>
      </c>
      <c r="E7" s="421">
        <f>(C7-D7)/D7</f>
        <v>-0.97525446656878434</v>
      </c>
      <c r="F7" s="704"/>
      <c r="L7" s="307"/>
    </row>
    <row r="8" spans="1:17" ht="15.75" thickBot="1" x14ac:dyDescent="0.3">
      <c r="A8" s="337" t="s">
        <v>382</v>
      </c>
      <c r="B8" s="464">
        <f>D19/1000000</f>
        <v>225.23809523809524</v>
      </c>
      <c r="C8" s="394">
        <f>D19/B24</f>
        <v>3767.972551953013</v>
      </c>
      <c r="D8" s="395">
        <f>SUM(D5:D7)</f>
        <v>27329.812397432794</v>
      </c>
      <c r="E8" s="422">
        <f>(C8-D8)/D8</f>
        <v>-0.86212958592035716</v>
      </c>
      <c r="F8" s="705"/>
      <c r="L8" s="307"/>
    </row>
    <row r="9" spans="1:17" ht="15" x14ac:dyDescent="0.2">
      <c r="A9" s="315"/>
      <c r="B9" s="316"/>
      <c r="C9" s="317"/>
      <c r="D9" s="306"/>
      <c r="F9" s="304"/>
      <c r="M9" s="307"/>
    </row>
    <row r="10" spans="1:17" x14ac:dyDescent="0.2">
      <c r="F10" s="318"/>
      <c r="M10" s="307"/>
    </row>
    <row r="11" spans="1:17" ht="21" thickBot="1" x14ac:dyDescent="0.35">
      <c r="A11" s="330" t="s">
        <v>415</v>
      </c>
      <c r="J11" s="303"/>
      <c r="K11" s="303"/>
      <c r="M11" s="307"/>
    </row>
    <row r="12" spans="1:17" ht="19.5" customHeight="1" x14ac:dyDescent="0.2">
      <c r="A12" s="331" t="s">
        <v>372</v>
      </c>
      <c r="B12" s="332" t="s">
        <v>400</v>
      </c>
      <c r="C12" s="372" t="s">
        <v>544</v>
      </c>
      <c r="D12" s="373" t="s">
        <v>458</v>
      </c>
      <c r="F12" s="709" t="s">
        <v>363</v>
      </c>
      <c r="G12" s="710"/>
      <c r="H12" s="710"/>
      <c r="I12" s="711"/>
      <c r="J12" s="303" t="s">
        <v>366</v>
      </c>
      <c r="K12" s="303"/>
      <c r="M12" s="307"/>
    </row>
    <row r="13" spans="1:17" ht="18" customHeight="1" x14ac:dyDescent="0.2">
      <c r="A13" s="371"/>
      <c r="B13" s="374" t="s">
        <v>480</v>
      </c>
      <c r="C13" s="375"/>
      <c r="D13" s="376" t="s">
        <v>479</v>
      </c>
      <c r="F13" s="402"/>
      <c r="G13" s="319" t="s">
        <v>367</v>
      </c>
      <c r="H13" s="319"/>
      <c r="I13" s="403" t="s">
        <v>366</v>
      </c>
      <c r="J13" s="307" t="str">
        <f t="shared" ref="J13:J21" si="0">IF(AND($E$8&lt;=G14,$E$8&gt;G15),($E$8-G14)/(G15-G14)*10+I14,"")</f>
        <v/>
      </c>
      <c r="M13" s="307"/>
    </row>
    <row r="14" spans="1:17" ht="18" customHeight="1" x14ac:dyDescent="0.2">
      <c r="A14" s="333" t="s">
        <v>374</v>
      </c>
      <c r="B14" s="334">
        <v>150000000</v>
      </c>
      <c r="C14" s="335">
        <v>1.05</v>
      </c>
      <c r="D14" s="336">
        <f>B14/C14</f>
        <v>142857142.85714287</v>
      </c>
      <c r="F14" s="404" t="s">
        <v>368</v>
      </c>
      <c r="G14" s="405">
        <v>1</v>
      </c>
      <c r="H14" s="406" t="s">
        <v>369</v>
      </c>
      <c r="I14" s="407">
        <v>10</v>
      </c>
      <c r="J14" s="307" t="str">
        <f t="shared" si="0"/>
        <v/>
      </c>
      <c r="M14" s="307"/>
    </row>
    <row r="15" spans="1:17" ht="18" customHeight="1" x14ac:dyDescent="0.2">
      <c r="A15" s="333" t="s">
        <v>376</v>
      </c>
      <c r="B15" s="334">
        <v>15000000</v>
      </c>
      <c r="C15" s="335">
        <v>1.05</v>
      </c>
      <c r="D15" s="336">
        <f>B15/C15</f>
        <v>14285714.285714285</v>
      </c>
      <c r="F15" s="408" t="s">
        <v>370</v>
      </c>
      <c r="G15" s="405">
        <v>0.75</v>
      </c>
      <c r="H15" s="406" t="s">
        <v>369</v>
      </c>
      <c r="I15" s="407">
        <v>20</v>
      </c>
      <c r="J15" s="307" t="str">
        <f t="shared" si="0"/>
        <v/>
      </c>
    </row>
    <row r="16" spans="1:17" ht="18" customHeight="1" x14ac:dyDescent="0.2">
      <c r="A16" s="333" t="s">
        <v>379</v>
      </c>
      <c r="B16" s="334">
        <v>40000000</v>
      </c>
      <c r="C16" s="335">
        <v>1.05</v>
      </c>
      <c r="D16" s="336">
        <f>B16/C16</f>
        <v>38095238.095238097</v>
      </c>
      <c r="F16" s="409" t="s">
        <v>371</v>
      </c>
      <c r="G16" s="405">
        <v>0.5</v>
      </c>
      <c r="H16" s="406" t="s">
        <v>369</v>
      </c>
      <c r="I16" s="407">
        <v>30</v>
      </c>
      <c r="J16" s="307" t="str">
        <f t="shared" si="0"/>
        <v/>
      </c>
      <c r="P16" s="309"/>
      <c r="Q16" s="309"/>
    </row>
    <row r="17" spans="1:19" s="303" customFormat="1" ht="18" customHeight="1" x14ac:dyDescent="0.2">
      <c r="A17" s="333" t="s">
        <v>377</v>
      </c>
      <c r="B17" s="334">
        <v>15000000</v>
      </c>
      <c r="C17" s="308">
        <v>1</v>
      </c>
      <c r="D17" s="336">
        <f>C17*B17</f>
        <v>15000000</v>
      </c>
      <c r="E17" s="301"/>
      <c r="F17" s="410" t="s">
        <v>373</v>
      </c>
      <c r="G17" s="405">
        <v>0.25</v>
      </c>
      <c r="H17" s="406" t="s">
        <v>369</v>
      </c>
      <c r="I17" s="407">
        <v>40</v>
      </c>
      <c r="J17" s="307" t="str">
        <f t="shared" si="0"/>
        <v/>
      </c>
      <c r="K17" s="301"/>
      <c r="M17" s="301"/>
      <c r="N17" s="301"/>
      <c r="O17" s="301"/>
      <c r="P17" s="309"/>
      <c r="Q17" s="309"/>
    </row>
    <row r="18" spans="1:19" s="303" customFormat="1" ht="18" customHeight="1" x14ac:dyDescent="0.25">
      <c r="A18" s="333" t="s">
        <v>549</v>
      </c>
      <c r="B18" s="334">
        <v>15000000</v>
      </c>
      <c r="C18" s="308">
        <v>1</v>
      </c>
      <c r="D18" s="336">
        <f t="shared" ref="D18" si="1">C18*B18</f>
        <v>15000000</v>
      </c>
      <c r="E18" s="301"/>
      <c r="F18" s="411" t="s">
        <v>375</v>
      </c>
      <c r="G18" s="405">
        <v>0</v>
      </c>
      <c r="H18" s="406" t="s">
        <v>369</v>
      </c>
      <c r="I18" s="407">
        <v>50</v>
      </c>
      <c r="J18" s="307" t="str">
        <f t="shared" si="0"/>
        <v/>
      </c>
      <c r="K18" s="301"/>
      <c r="M18" s="301"/>
      <c r="N18" s="301"/>
      <c r="O18" s="301"/>
      <c r="P18" s="309"/>
      <c r="Q18" s="309"/>
    </row>
    <row r="19" spans="1:19" s="303" customFormat="1" ht="18" customHeight="1" thickBot="1" x14ac:dyDescent="0.3">
      <c r="A19" s="337" t="s">
        <v>382</v>
      </c>
      <c r="B19" s="338">
        <f>SUM(B14:B18)</f>
        <v>235000000</v>
      </c>
      <c r="C19" s="338"/>
      <c r="D19" s="339">
        <f t="shared" ref="D19" si="2">SUM(D14:D18)</f>
        <v>225238095.23809525</v>
      </c>
      <c r="F19" s="412" t="s">
        <v>378</v>
      </c>
      <c r="G19" s="405">
        <v>-0.1</v>
      </c>
      <c r="H19" s="406" t="s">
        <v>369</v>
      </c>
      <c r="I19" s="407">
        <v>60</v>
      </c>
      <c r="J19" s="307" t="str">
        <f t="shared" si="0"/>
        <v/>
      </c>
      <c r="K19" s="301"/>
      <c r="M19" s="301"/>
      <c r="N19" s="301"/>
      <c r="O19" s="301"/>
      <c r="P19" s="309"/>
      <c r="Q19" s="309"/>
    </row>
    <row r="20" spans="1:19" s="303" customFormat="1" ht="18" customHeight="1" thickBot="1" x14ac:dyDescent="0.3">
      <c r="A20" s="377"/>
      <c r="B20" s="378"/>
      <c r="C20" s="378"/>
      <c r="D20" s="378"/>
      <c r="F20" s="413" t="s">
        <v>381</v>
      </c>
      <c r="G20" s="405">
        <v>-0.2</v>
      </c>
      <c r="H20" s="406" t="s">
        <v>369</v>
      </c>
      <c r="I20" s="407">
        <v>70</v>
      </c>
      <c r="J20" s="307" t="str">
        <f t="shared" si="0"/>
        <v/>
      </c>
      <c r="K20" s="301"/>
      <c r="M20" s="301"/>
      <c r="N20" s="301"/>
      <c r="O20" s="301"/>
      <c r="P20" s="309"/>
      <c r="Q20" s="309"/>
    </row>
    <row r="21" spans="1:19" ht="18" customHeight="1" x14ac:dyDescent="0.25">
      <c r="A21" s="379" t="s">
        <v>386</v>
      </c>
      <c r="B21" s="380" t="s">
        <v>387</v>
      </c>
      <c r="C21" s="380" t="s">
        <v>545</v>
      </c>
      <c r="D21" s="381" t="s">
        <v>545</v>
      </c>
      <c r="E21" s="303"/>
      <c r="F21" s="414" t="s">
        <v>383</v>
      </c>
      <c r="G21" s="405">
        <v>-0.3</v>
      </c>
      <c r="H21" s="406" t="s">
        <v>369</v>
      </c>
      <c r="I21" s="407">
        <v>80</v>
      </c>
      <c r="J21" s="307" t="str">
        <f t="shared" si="0"/>
        <v/>
      </c>
      <c r="L21" s="303"/>
      <c r="P21" s="309"/>
      <c r="Q21" s="309"/>
    </row>
    <row r="22" spans="1:19" ht="18" customHeight="1" x14ac:dyDescent="0.25">
      <c r="A22" s="382"/>
      <c r="B22" s="310" t="s">
        <v>388</v>
      </c>
      <c r="C22" s="310" t="s">
        <v>416</v>
      </c>
      <c r="D22" s="383" t="s">
        <v>389</v>
      </c>
      <c r="E22" s="303"/>
      <c r="F22" s="415" t="s">
        <v>384</v>
      </c>
      <c r="G22" s="405">
        <v>-0.4</v>
      </c>
      <c r="H22" s="406" t="s">
        <v>369</v>
      </c>
      <c r="I22" s="407">
        <v>90</v>
      </c>
      <c r="J22" s="307">
        <f>IF($E$8&lt;=G23,I23,"")</f>
        <v>100</v>
      </c>
      <c r="Q22" s="309"/>
      <c r="R22" s="309"/>
    </row>
    <row r="23" spans="1:19" ht="18" customHeight="1" thickBot="1" x14ac:dyDescent="0.25">
      <c r="A23" s="384" t="s">
        <v>390</v>
      </c>
      <c r="B23" s="311"/>
      <c r="C23" s="311"/>
      <c r="D23" s="385"/>
      <c r="E23" s="303"/>
      <c r="F23" s="416" t="s">
        <v>385</v>
      </c>
      <c r="G23" s="417">
        <v>-0.5</v>
      </c>
      <c r="H23" s="418" t="s">
        <v>369</v>
      </c>
      <c r="I23" s="419">
        <v>100</v>
      </c>
      <c r="J23" s="307">
        <f>SUM(J13:J22)</f>
        <v>100</v>
      </c>
      <c r="Q23" s="309"/>
      <c r="R23" s="309"/>
    </row>
    <row r="24" spans="1:19" ht="18" customHeight="1" x14ac:dyDescent="0.25">
      <c r="A24" s="333" t="s">
        <v>557</v>
      </c>
      <c r="B24" s="320">
        <v>59777</v>
      </c>
      <c r="C24" s="549">
        <v>16500</v>
      </c>
      <c r="D24" s="386">
        <v>10000</v>
      </c>
      <c r="R24" s="309"/>
      <c r="S24" s="309"/>
    </row>
    <row r="25" spans="1:19" ht="18" customHeight="1" x14ac:dyDescent="0.25">
      <c r="A25" s="333" t="s">
        <v>391</v>
      </c>
      <c r="B25" s="320">
        <v>0</v>
      </c>
      <c r="C25" s="549">
        <v>16500</v>
      </c>
      <c r="D25" s="386"/>
      <c r="F25" s="546" t="s">
        <v>558</v>
      </c>
      <c r="R25" s="309"/>
      <c r="S25" s="309"/>
    </row>
    <row r="26" spans="1:19" ht="18" customHeight="1" x14ac:dyDescent="0.25">
      <c r="A26" s="333" t="s">
        <v>548</v>
      </c>
      <c r="B26" s="320">
        <v>0</v>
      </c>
      <c r="C26" s="549">
        <v>16500</v>
      </c>
      <c r="D26" s="547"/>
      <c r="F26" s="548" t="s">
        <v>550</v>
      </c>
      <c r="J26" s="303"/>
      <c r="K26" s="303"/>
      <c r="R26" s="309"/>
      <c r="S26" s="309"/>
    </row>
    <row r="27" spans="1:19" ht="18" customHeight="1" x14ac:dyDescent="0.2">
      <c r="A27" s="384" t="s">
        <v>392</v>
      </c>
      <c r="B27" s="311"/>
      <c r="C27" s="311"/>
      <c r="D27" s="385"/>
      <c r="J27" s="303"/>
      <c r="K27" s="303"/>
      <c r="R27" s="309"/>
      <c r="S27" s="309"/>
    </row>
    <row r="28" spans="1:19" ht="18" customHeight="1" x14ac:dyDescent="0.2">
      <c r="A28" s="333" t="s">
        <v>546</v>
      </c>
      <c r="B28" s="320">
        <v>2000</v>
      </c>
      <c r="C28" s="312">
        <v>1650</v>
      </c>
      <c r="D28" s="386">
        <v>1200</v>
      </c>
      <c r="R28" s="309"/>
      <c r="S28" s="309"/>
    </row>
    <row r="29" spans="1:19" ht="18" customHeight="1" thickBot="1" x14ac:dyDescent="0.25">
      <c r="A29" s="347" t="s">
        <v>547</v>
      </c>
      <c r="B29" s="387">
        <v>5000</v>
      </c>
      <c r="C29" s="388">
        <v>825</v>
      </c>
      <c r="D29" s="389">
        <v>1200</v>
      </c>
    </row>
    <row r="30" spans="1:19" ht="23.25" customHeight="1" x14ac:dyDescent="0.2"/>
    <row r="31" spans="1:19" ht="18.75" thickBot="1" x14ac:dyDescent="0.3">
      <c r="A31" s="329" t="s">
        <v>417</v>
      </c>
    </row>
    <row r="32" spans="1:19" ht="15.75" x14ac:dyDescent="0.25">
      <c r="A32" s="340"/>
      <c r="B32" s="341" t="s">
        <v>393</v>
      </c>
      <c r="C32" s="342" t="s">
        <v>398</v>
      </c>
    </row>
    <row r="33" spans="1:13" x14ac:dyDescent="0.2">
      <c r="A33" s="333" t="s">
        <v>394</v>
      </c>
      <c r="B33" s="308" t="s">
        <v>395</v>
      </c>
      <c r="C33" s="343">
        <v>14000</v>
      </c>
    </row>
    <row r="34" spans="1:13" ht="15" x14ac:dyDescent="0.25">
      <c r="A34" s="700" t="s">
        <v>397</v>
      </c>
      <c r="B34" s="701"/>
      <c r="C34" s="702"/>
    </row>
    <row r="35" spans="1:13" x14ac:dyDescent="0.2">
      <c r="A35" s="333" t="s">
        <v>401</v>
      </c>
      <c r="B35" s="308" t="s">
        <v>402</v>
      </c>
      <c r="C35" s="345">
        <v>20</v>
      </c>
    </row>
    <row r="36" spans="1:13" x14ac:dyDescent="0.2">
      <c r="A36" s="333" t="s">
        <v>404</v>
      </c>
      <c r="B36" s="308" t="s">
        <v>402</v>
      </c>
      <c r="C36" s="345">
        <v>10</v>
      </c>
    </row>
    <row r="37" spans="1:13" ht="15" x14ac:dyDescent="0.25">
      <c r="A37" s="344" t="s">
        <v>406</v>
      </c>
      <c r="B37" s="308"/>
      <c r="C37" s="346"/>
    </row>
    <row r="38" spans="1:13" x14ac:dyDescent="0.2">
      <c r="A38" s="333" t="s">
        <v>409</v>
      </c>
      <c r="B38" s="308" t="s">
        <v>402</v>
      </c>
      <c r="C38" s="345">
        <v>0</v>
      </c>
    </row>
    <row r="39" spans="1:13" ht="15" thickBot="1" x14ac:dyDescent="0.25">
      <c r="A39" s="347" t="s">
        <v>412</v>
      </c>
      <c r="B39" s="348" t="s">
        <v>402</v>
      </c>
      <c r="C39" s="349">
        <v>0</v>
      </c>
    </row>
    <row r="41" spans="1:13" ht="15.75" thickBot="1" x14ac:dyDescent="0.3">
      <c r="A41" s="313" t="s">
        <v>396</v>
      </c>
    </row>
    <row r="42" spans="1:13" ht="21" customHeight="1" x14ac:dyDescent="0.25">
      <c r="A42" s="396"/>
      <c r="B42" s="397" t="s">
        <v>393</v>
      </c>
      <c r="C42" s="397" t="s">
        <v>398</v>
      </c>
      <c r="D42" s="397" t="s">
        <v>399</v>
      </c>
      <c r="E42" s="468" t="s">
        <v>400</v>
      </c>
      <c r="J42" s="398" t="s">
        <v>481</v>
      </c>
    </row>
    <row r="43" spans="1:13" ht="16.5" x14ac:dyDescent="0.2">
      <c r="A43" s="399" t="s">
        <v>403</v>
      </c>
      <c r="B43" s="400" t="s">
        <v>414</v>
      </c>
      <c r="C43" s="328">
        <f>0.4*C33</f>
        <v>5600</v>
      </c>
      <c r="D43" s="327">
        <v>19.2</v>
      </c>
      <c r="E43" s="336">
        <f>J43*D43*C43</f>
        <v>4252217.6774640074</v>
      </c>
      <c r="J43" s="401">
        <v>39.548155482366141</v>
      </c>
      <c r="M43" s="467"/>
    </row>
    <row r="44" spans="1:13" ht="16.5" x14ac:dyDescent="0.2">
      <c r="A44" s="399" t="s">
        <v>405</v>
      </c>
      <c r="B44" s="400" t="s">
        <v>414</v>
      </c>
      <c r="C44" s="328">
        <f>C43</f>
        <v>5600</v>
      </c>
      <c r="D44" s="327">
        <v>29.6</v>
      </c>
      <c r="E44" s="336">
        <f>J44*D44*C44</f>
        <v>13912035.708172694</v>
      </c>
      <c r="J44" s="401">
        <v>83.928786849497428</v>
      </c>
      <c r="M44" s="467"/>
    </row>
    <row r="45" spans="1:13" x14ac:dyDescent="0.2">
      <c r="A45" s="399" t="s">
        <v>407</v>
      </c>
      <c r="B45" s="400" t="s">
        <v>408</v>
      </c>
      <c r="C45" s="328">
        <f>(20+350/$C$33)*(1+C38/(C35-C38))*$C$33/1000</f>
        <v>280.35000000000002</v>
      </c>
      <c r="D45" s="327">
        <v>520</v>
      </c>
      <c r="E45" s="336">
        <f>J45*D45*C45</f>
        <v>5765409.2025302993</v>
      </c>
      <c r="J45" s="401">
        <v>39.548155482366134</v>
      </c>
    </row>
    <row r="46" spans="1:13" x14ac:dyDescent="0.2">
      <c r="A46" s="399" t="s">
        <v>410</v>
      </c>
      <c r="B46" s="400" t="s">
        <v>411</v>
      </c>
      <c r="C46" s="328">
        <f>(10+700/$C$33)*(1+C39/(C36-C39))*$C$33</f>
        <v>140700</v>
      </c>
      <c r="D46" s="327">
        <v>1.77</v>
      </c>
      <c r="E46" s="336">
        <f>J46*D46*C46</f>
        <v>9849033.0931729786</v>
      </c>
      <c r="J46" s="401">
        <v>39.548155482366134</v>
      </c>
    </row>
    <row r="47" spans="1:13" ht="15.75" thickBot="1" x14ac:dyDescent="0.3">
      <c r="A47" s="706" t="s">
        <v>382</v>
      </c>
      <c r="B47" s="707"/>
      <c r="C47" s="707"/>
      <c r="D47" s="708"/>
      <c r="E47" s="469">
        <f>SUM(E43:E46)</f>
        <v>33778695.681339979</v>
      </c>
      <c r="J47" s="339"/>
    </row>
    <row r="48" spans="1:13" x14ac:dyDescent="0.2">
      <c r="F48" s="314"/>
    </row>
    <row r="49" spans="6:6" x14ac:dyDescent="0.2">
      <c r="F49" s="314"/>
    </row>
    <row r="50" spans="6:6" x14ac:dyDescent="0.2">
      <c r="F50" s="302"/>
    </row>
  </sheetData>
  <mergeCells count="4">
    <mergeCell ref="A34:C34"/>
    <mergeCell ref="F5:F8"/>
    <mergeCell ref="A47:D47"/>
    <mergeCell ref="F12:I12"/>
  </mergeCells>
  <conditionalFormatting sqref="F5">
    <cfRule type="expression" dxfId="9" priority="58">
      <formula>AND($E$8&gt;=$G$15,$E$8&lt;$G$14)</formula>
    </cfRule>
    <cfRule type="expression" dxfId="8" priority="59">
      <formula>AND($E$8&gt;=$G$16,$E$8&lt;$G$15)</formula>
    </cfRule>
    <cfRule type="expression" dxfId="7" priority="60">
      <formula>AND($E$8&gt;=$G$17,$E$8&lt;$G$16)</formula>
    </cfRule>
    <cfRule type="expression" dxfId="6" priority="61">
      <formula>AND($E$8&gt;=$G$18,$E$8&lt;$G$17)</formula>
    </cfRule>
    <cfRule type="expression" dxfId="5" priority="62">
      <formula>AND($E$8&gt;=$G$20,$E$8&lt;$G$18)</formula>
    </cfRule>
    <cfRule type="expression" dxfId="4" priority="63">
      <formula>AND($E$8&gt;=$G$20,$E$8&lt;$G$19)</formula>
    </cfRule>
    <cfRule type="expression" dxfId="3" priority="64">
      <formula>AND($E$8&gt;=$G$21,$E$8&lt;$G$20)</formula>
    </cfRule>
    <cfRule type="expression" dxfId="2" priority="65">
      <formula>AND($E$8&gt;=$G$22,$E$8&lt;$G$21)</formula>
    </cfRule>
    <cfRule type="expression" dxfId="1" priority="66">
      <formula>AND($E$8&gt;=$G$23,$E$8&lt;$G$22)</formula>
    </cfRule>
  </conditionalFormatting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I31" sqref="I31"/>
    </sheetView>
  </sheetViews>
  <sheetFormatPr defaultRowHeight="15" x14ac:dyDescent="0.25"/>
  <cols>
    <col min="1" max="1" width="27.7109375" customWidth="1"/>
    <col min="2" max="4" width="12.5703125" bestFit="1" customWidth="1"/>
    <col min="5" max="5" width="8.5703125" bestFit="1" customWidth="1"/>
    <col min="9" max="9" width="9.85546875" customWidth="1"/>
    <col min="12" max="12" width="15.140625" customWidth="1"/>
  </cols>
  <sheetData>
    <row r="1" spans="1:10" ht="30" x14ac:dyDescent="0.4">
      <c r="A1" s="300" t="s">
        <v>526</v>
      </c>
      <c r="H1" s="493"/>
      <c r="I1" s="492"/>
    </row>
    <row r="2" spans="1:10" ht="18.75" x14ac:dyDescent="0.3">
      <c r="A2" s="491"/>
      <c r="H2" s="493"/>
      <c r="I2" s="492"/>
    </row>
    <row r="3" spans="1:10" ht="15.75" x14ac:dyDescent="0.25">
      <c r="A3" s="525" t="s">
        <v>525</v>
      </c>
      <c r="H3" s="493"/>
      <c r="I3" s="492"/>
    </row>
    <row r="4" spans="1:10" ht="15.75" x14ac:dyDescent="0.25">
      <c r="A4" s="494"/>
      <c r="H4" s="493"/>
      <c r="I4" s="492"/>
    </row>
    <row r="5" spans="1:10" x14ac:dyDescent="0.25">
      <c r="A5" s="308"/>
      <c r="B5" s="495" t="s">
        <v>505</v>
      </c>
      <c r="C5" s="495" t="s">
        <v>506</v>
      </c>
      <c r="D5" s="495" t="s">
        <v>507</v>
      </c>
      <c r="E5" s="495" t="s">
        <v>508</v>
      </c>
      <c r="F5" s="495" t="s">
        <v>509</v>
      </c>
      <c r="G5" s="495" t="s">
        <v>516</v>
      </c>
      <c r="H5" s="495" t="s">
        <v>515</v>
      </c>
      <c r="I5" s="492"/>
      <c r="J5" s="301"/>
    </row>
    <row r="6" spans="1:10" x14ac:dyDescent="0.25">
      <c r="A6" s="519" t="s">
        <v>372</v>
      </c>
      <c r="B6" s="490">
        <v>50</v>
      </c>
      <c r="C6" s="490">
        <v>50</v>
      </c>
      <c r="D6" s="490">
        <v>50</v>
      </c>
      <c r="E6" s="490">
        <v>50</v>
      </c>
      <c r="F6" s="490">
        <v>50</v>
      </c>
      <c r="G6" s="490">
        <v>50</v>
      </c>
      <c r="H6" s="490">
        <v>50</v>
      </c>
      <c r="I6" s="492"/>
      <c r="J6" s="301"/>
    </row>
    <row r="7" spans="1:10" x14ac:dyDescent="0.25">
      <c r="A7" s="519" t="s">
        <v>514</v>
      </c>
      <c r="B7" s="521">
        <v>100</v>
      </c>
      <c r="C7" s="521">
        <v>100</v>
      </c>
      <c r="D7" s="521">
        <v>100</v>
      </c>
      <c r="E7" s="521">
        <v>100</v>
      </c>
      <c r="F7" s="521">
        <v>100</v>
      </c>
      <c r="G7" s="521">
        <v>100</v>
      </c>
      <c r="H7" s="521">
        <v>100</v>
      </c>
      <c r="I7" s="492"/>
      <c r="J7" s="301"/>
    </row>
    <row r="8" spans="1:10" x14ac:dyDescent="0.25">
      <c r="A8" s="492"/>
      <c r="B8" s="492"/>
      <c r="C8" s="492"/>
      <c r="D8" s="492"/>
      <c r="E8" s="492"/>
      <c r="F8" s="492"/>
      <c r="G8" s="492"/>
      <c r="H8" s="492"/>
      <c r="I8" s="492"/>
      <c r="J8" s="301"/>
    </row>
    <row r="9" spans="1:10" x14ac:dyDescent="0.25">
      <c r="A9" s="492"/>
      <c r="B9" s="492"/>
      <c r="C9" s="492"/>
      <c r="D9" s="492"/>
      <c r="E9" s="492"/>
      <c r="F9" s="492"/>
      <c r="G9" s="492"/>
      <c r="H9" s="492"/>
      <c r="I9" s="492"/>
      <c r="J9" s="301"/>
    </row>
    <row r="10" spans="1:10" x14ac:dyDescent="0.25">
      <c r="A10" s="492"/>
      <c r="B10" s="492"/>
      <c r="C10" s="492"/>
      <c r="D10" s="492"/>
      <c r="E10" s="492"/>
      <c r="F10" s="492"/>
      <c r="G10" s="492"/>
      <c r="H10" s="492"/>
      <c r="I10" s="492"/>
      <c r="J10" s="301"/>
    </row>
    <row r="11" spans="1:10" ht="15.75" thickBot="1" x14ac:dyDescent="0.3">
      <c r="A11" s="301" t="s">
        <v>518</v>
      </c>
      <c r="B11" s="301"/>
      <c r="C11" s="301"/>
      <c r="D11" s="301"/>
      <c r="E11" s="301"/>
      <c r="F11" s="301"/>
      <c r="G11" s="301"/>
      <c r="H11" s="301"/>
      <c r="I11" s="301"/>
      <c r="J11" s="301"/>
    </row>
    <row r="12" spans="1:10" x14ac:dyDescent="0.25">
      <c r="A12" s="496" t="s">
        <v>504</v>
      </c>
      <c r="B12" s="712" t="s">
        <v>25</v>
      </c>
      <c r="C12" s="713"/>
      <c r="D12" s="713"/>
      <c r="E12" s="713"/>
      <c r="F12" s="714"/>
      <c r="G12" s="712" t="s">
        <v>28</v>
      </c>
      <c r="H12" s="713"/>
      <c r="I12" s="715"/>
      <c r="J12" s="301"/>
    </row>
    <row r="13" spans="1:10" x14ac:dyDescent="0.25">
      <c r="A13" s="497" t="s">
        <v>2</v>
      </c>
      <c r="B13" s="498">
        <v>1</v>
      </c>
      <c r="C13" s="499">
        <v>2</v>
      </c>
      <c r="D13" s="499">
        <v>3</v>
      </c>
      <c r="E13" s="499">
        <v>4</v>
      </c>
      <c r="F13" s="500">
        <v>5</v>
      </c>
      <c r="G13" s="499">
        <v>1</v>
      </c>
      <c r="H13" s="499">
        <v>2</v>
      </c>
      <c r="I13" s="501">
        <v>3</v>
      </c>
      <c r="J13" s="301"/>
    </row>
    <row r="14" spans="1:10" ht="18.75" x14ac:dyDescent="0.35">
      <c r="A14" s="502"/>
      <c r="B14" s="503" t="s">
        <v>505</v>
      </c>
      <c r="C14" s="504" t="s">
        <v>506</v>
      </c>
      <c r="D14" s="504" t="s">
        <v>507</v>
      </c>
      <c r="E14" s="504" t="s">
        <v>508</v>
      </c>
      <c r="F14" s="505" t="s">
        <v>509</v>
      </c>
      <c r="G14" s="503" t="s">
        <v>519</v>
      </c>
      <c r="H14" s="504" t="s">
        <v>520</v>
      </c>
      <c r="I14" s="506" t="s">
        <v>521</v>
      </c>
      <c r="J14" s="301"/>
    </row>
    <row r="15" spans="1:10" ht="15.75" thickBot="1" x14ac:dyDescent="0.3">
      <c r="A15" s="507" t="s">
        <v>510</v>
      </c>
      <c r="B15" s="487">
        <f t="shared" ref="B15:H15" si="0">IF(B24&lt;=B$18,$A$18,IF(B24&lt;=B$19,$A$18+(B24-B$18)*($A$18-$A$19)/(B18-B$19),IF(B24&lt;=B$20,$A$19+(B24-B$19)*($A$19-$A$20)/(B$19-B$20),IF(B24&gt;B$20,0,))))</f>
        <v>100</v>
      </c>
      <c r="C15" s="488">
        <f t="shared" si="0"/>
        <v>100</v>
      </c>
      <c r="D15" s="488">
        <f t="shared" si="0"/>
        <v>100</v>
      </c>
      <c r="E15" s="488">
        <f t="shared" si="0"/>
        <v>100</v>
      </c>
      <c r="F15" s="488">
        <f t="shared" si="0"/>
        <v>100</v>
      </c>
      <c r="G15" s="488">
        <f t="shared" si="0"/>
        <v>100</v>
      </c>
      <c r="H15" s="488">
        <f t="shared" si="0"/>
        <v>83.333333333333329</v>
      </c>
      <c r="I15" s="489">
        <f>IF(I24&gt;I19,A19,IF(I24&gt;=I20,A19+(I24-I19)*(A19-A20)/(I19-I20),IF(I24&lt;I20,0,)))</f>
        <v>50</v>
      </c>
      <c r="J15" s="301"/>
    </row>
    <row r="16" spans="1:10" x14ac:dyDescent="0.25">
      <c r="A16" s="492"/>
      <c r="B16" s="492"/>
      <c r="C16" s="492"/>
      <c r="D16" s="492"/>
      <c r="E16" s="492"/>
      <c r="F16" s="492"/>
      <c r="G16" s="492"/>
      <c r="H16" s="492"/>
      <c r="I16" s="492"/>
      <c r="J16" s="301"/>
    </row>
    <row r="17" spans="1:10" ht="18.75" x14ac:dyDescent="0.35">
      <c r="A17" s="520" t="s">
        <v>511</v>
      </c>
      <c r="B17" s="508" t="s">
        <v>505</v>
      </c>
      <c r="C17" s="509" t="s">
        <v>506</v>
      </c>
      <c r="D17" s="509" t="s">
        <v>507</v>
      </c>
      <c r="E17" s="509" t="s">
        <v>508</v>
      </c>
      <c r="F17" s="510" t="s">
        <v>509</v>
      </c>
      <c r="G17" s="508" t="s">
        <v>519</v>
      </c>
      <c r="H17" s="509" t="s">
        <v>520</v>
      </c>
      <c r="I17" s="510" t="s">
        <v>521</v>
      </c>
      <c r="J17" s="301"/>
    </row>
    <row r="18" spans="1:10" x14ac:dyDescent="0.25">
      <c r="A18" s="511">
        <v>100</v>
      </c>
      <c r="B18" s="512">
        <v>0.7</v>
      </c>
      <c r="C18" s="512">
        <v>0.7</v>
      </c>
      <c r="D18" s="512">
        <v>0.7</v>
      </c>
      <c r="E18" s="512">
        <v>0.7</v>
      </c>
      <c r="F18" s="512">
        <v>0.7</v>
      </c>
      <c r="G18" s="513">
        <v>0.7</v>
      </c>
      <c r="H18" s="513">
        <v>0.4</v>
      </c>
      <c r="I18" s="513" t="s">
        <v>512</v>
      </c>
      <c r="J18" s="301"/>
    </row>
    <row r="19" spans="1:10" x14ac:dyDescent="0.25">
      <c r="A19" s="514">
        <v>50</v>
      </c>
      <c r="B19" s="515">
        <v>1</v>
      </c>
      <c r="C19" s="515">
        <v>1</v>
      </c>
      <c r="D19" s="515">
        <v>1</v>
      </c>
      <c r="E19" s="515">
        <v>1</v>
      </c>
      <c r="F19" s="515">
        <v>1</v>
      </c>
      <c r="G19" s="513">
        <v>1</v>
      </c>
      <c r="H19" s="513">
        <v>0.7</v>
      </c>
      <c r="I19" s="513">
        <v>0.2</v>
      </c>
      <c r="J19" s="301"/>
    </row>
    <row r="20" spans="1:10" x14ac:dyDescent="0.25">
      <c r="A20" s="511">
        <v>10</v>
      </c>
      <c r="B20" s="515">
        <v>1.4</v>
      </c>
      <c r="C20" s="515">
        <v>10</v>
      </c>
      <c r="D20" s="515">
        <v>2</v>
      </c>
      <c r="E20" s="515">
        <v>1.7</v>
      </c>
      <c r="F20" s="515">
        <v>2</v>
      </c>
      <c r="G20" s="513">
        <v>1.4</v>
      </c>
      <c r="H20" s="513">
        <v>1.3</v>
      </c>
      <c r="I20" s="513">
        <v>0.04</v>
      </c>
      <c r="J20" s="301"/>
    </row>
    <row r="21" spans="1:10" x14ac:dyDescent="0.25">
      <c r="A21" s="492"/>
      <c r="B21" s="492"/>
      <c r="C21" s="492"/>
      <c r="D21" s="492"/>
      <c r="E21" s="492"/>
      <c r="F21" s="492"/>
      <c r="G21" s="492"/>
      <c r="H21" s="492"/>
      <c r="I21" s="492"/>
      <c r="J21" s="301"/>
    </row>
    <row r="22" spans="1:10" x14ac:dyDescent="0.25">
      <c r="A22" s="492"/>
      <c r="B22" s="492"/>
      <c r="C22" s="492"/>
      <c r="D22" s="492"/>
      <c r="E22" s="492"/>
      <c r="F22" s="492"/>
      <c r="G22" s="492"/>
      <c r="H22" s="492"/>
      <c r="I22" s="492"/>
      <c r="J22" s="301"/>
    </row>
    <row r="23" spans="1:10" ht="16.5" x14ac:dyDescent="0.3">
      <c r="A23" s="516"/>
      <c r="B23" s="516" t="s">
        <v>505</v>
      </c>
      <c r="C23" s="516" t="s">
        <v>506</v>
      </c>
      <c r="D23" s="516" t="s">
        <v>507</v>
      </c>
      <c r="E23" s="516" t="s">
        <v>508</v>
      </c>
      <c r="F23" s="516" t="s">
        <v>509</v>
      </c>
      <c r="G23" s="516" t="s">
        <v>522</v>
      </c>
      <c r="H23" s="516" t="s">
        <v>523</v>
      </c>
      <c r="I23" s="517" t="s">
        <v>524</v>
      </c>
      <c r="J23" s="301"/>
    </row>
    <row r="24" spans="1:10" x14ac:dyDescent="0.25">
      <c r="A24" s="308" t="s">
        <v>517</v>
      </c>
      <c r="B24" s="484">
        <f>+B6/B7</f>
        <v>0.5</v>
      </c>
      <c r="C24" s="485">
        <f>+C6/C7</f>
        <v>0.5</v>
      </c>
      <c r="D24" s="485">
        <f>+D6/D7</f>
        <v>0.5</v>
      </c>
      <c r="E24" s="485">
        <f>+E6/E7</f>
        <v>0.5</v>
      </c>
      <c r="F24" s="485">
        <f>+F6/F7</f>
        <v>0.5</v>
      </c>
      <c r="G24" s="485">
        <f>G6/G7</f>
        <v>0.5</v>
      </c>
      <c r="H24" s="485">
        <f>H6/H7</f>
        <v>0.5</v>
      </c>
      <c r="I24" s="486">
        <f>G6/H6</f>
        <v>1</v>
      </c>
      <c r="J24" s="518" t="s">
        <v>513</v>
      </c>
    </row>
  </sheetData>
  <mergeCells count="2">
    <mergeCell ref="B12:F12"/>
    <mergeCell ref="G12:I12"/>
  </mergeCells>
  <pageMargins left="0.7" right="0.7" top="0.75" bottom="0.75" header="0.3" footer="0.3"/>
  <pageSetup paperSize="9" scale="7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9"/>
  <sheetViews>
    <sheetView showGridLines="0" view="pageBreakPreview" topLeftCell="A145" zoomScaleNormal="100" zoomScaleSheetLayoutView="100" workbookViewId="0">
      <selection activeCell="J22" sqref="J22:P22"/>
    </sheetView>
  </sheetViews>
  <sheetFormatPr defaultRowHeight="15" customHeight="1" x14ac:dyDescent="0.25"/>
  <cols>
    <col min="1" max="1" width="9.28515625" customWidth="1"/>
    <col min="2" max="2" width="12.85546875" customWidth="1"/>
    <col min="3" max="3" width="47.7109375" customWidth="1"/>
    <col min="4" max="4" width="10" customWidth="1"/>
    <col min="5" max="5" width="11.85546875" customWidth="1"/>
    <col min="6" max="6" width="4.28515625" customWidth="1"/>
    <col min="7" max="7" width="6.5703125" customWidth="1"/>
    <col min="8" max="8" width="7" customWidth="1"/>
    <col min="9" max="9" width="7.28515625" customWidth="1"/>
    <col min="10" max="10" width="9" customWidth="1"/>
    <col min="11" max="11" width="8.7109375" customWidth="1"/>
    <col min="12" max="12" width="6.5703125" customWidth="1"/>
    <col min="13" max="13" width="9.7109375" customWidth="1"/>
    <col min="14" max="14" width="6.28515625" customWidth="1"/>
    <col min="15" max="15" width="15.85546875" customWidth="1"/>
    <col min="16" max="16" width="5.140625" customWidth="1"/>
    <col min="17" max="17" width="5.7109375" customWidth="1"/>
  </cols>
  <sheetData>
    <row r="1" spans="1:17" ht="15" customHeight="1" thickBot="1" x14ac:dyDescent="0.3"/>
    <row r="2" spans="1:17" ht="15" customHeight="1" thickBot="1" x14ac:dyDescent="0.3">
      <c r="A2" s="637" t="s">
        <v>102</v>
      </c>
      <c r="B2" s="637"/>
      <c r="C2" s="262" t="str">
        <f>Evalueringsmatrix!D2</f>
        <v>NFX16-</v>
      </c>
      <c r="D2" s="244"/>
      <c r="E2" s="244"/>
      <c r="F2" s="739" t="s">
        <v>215</v>
      </c>
      <c r="G2" s="740"/>
      <c r="H2" s="50">
        <f>Evalueringsmatrix!H2</f>
        <v>0.6</v>
      </c>
      <c r="I2" s="148"/>
      <c r="J2" s="59" t="s">
        <v>218</v>
      </c>
      <c r="K2" s="53">
        <f>Evalueringsmatrix!T2</f>
        <v>0</v>
      </c>
      <c r="L2" s="245"/>
      <c r="M2" s="733" t="str">
        <f>Evalueringsmatrix!W2</f>
        <v>Samlet score</v>
      </c>
      <c r="N2" s="734"/>
      <c r="O2" s="6"/>
      <c r="P2" s="4"/>
    </row>
    <row r="3" spans="1:17" ht="15" customHeight="1" thickBot="1" x14ac:dyDescent="0.3">
      <c r="A3" s="649" t="s">
        <v>214</v>
      </c>
      <c r="B3" s="649"/>
      <c r="C3" s="442">
        <f>Evalueringsmatrix!D3</f>
        <v>0</v>
      </c>
      <c r="D3" s="244"/>
      <c r="E3" s="244"/>
      <c r="F3" s="739" t="s">
        <v>216</v>
      </c>
      <c r="G3" s="740"/>
      <c r="H3" s="50">
        <f>Evalueringsmatrix!H3</f>
        <v>0.6</v>
      </c>
      <c r="I3" s="29"/>
      <c r="J3" s="59" t="s">
        <v>219</v>
      </c>
      <c r="K3" s="53">
        <f>Evalueringsmatrix!T3</f>
        <v>0</v>
      </c>
      <c r="M3" s="735"/>
      <c r="N3" s="736"/>
      <c r="O3" s="6"/>
      <c r="P3" s="4"/>
    </row>
    <row r="4" spans="1:17" ht="15" customHeight="1" thickBot="1" x14ac:dyDescent="0.3">
      <c r="A4" s="650" t="s">
        <v>24</v>
      </c>
      <c r="B4" s="650"/>
      <c r="C4" s="442">
        <f>Evalueringsmatrix!D4</f>
        <v>0</v>
      </c>
      <c r="D4" s="244"/>
      <c r="E4" s="244"/>
      <c r="F4" s="739" t="s">
        <v>217</v>
      </c>
      <c r="G4" s="740"/>
      <c r="H4" s="50">
        <f>Evalueringsmatrix!H4</f>
        <v>0</v>
      </c>
      <c r="I4" s="29"/>
      <c r="J4" s="59" t="s">
        <v>220</v>
      </c>
      <c r="K4" s="53">
        <f>Evalueringsmatrix!T4</f>
        <v>0</v>
      </c>
      <c r="M4" s="737">
        <f>Evalueringsmatrix!W4</f>
        <v>0.27</v>
      </c>
      <c r="N4" s="738"/>
      <c r="O4" s="6"/>
      <c r="P4" s="6"/>
    </row>
    <row r="5" spans="1:17" ht="6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N5" s="6"/>
      <c r="O5" s="6"/>
      <c r="P5" s="6"/>
      <c r="Q5" s="6"/>
    </row>
    <row r="6" spans="1:17" ht="15" customHeight="1" x14ac:dyDescent="0.25">
      <c r="A6" s="676" t="s">
        <v>461</v>
      </c>
      <c r="B6" s="676"/>
      <c r="C6" s="729" t="s">
        <v>460</v>
      </c>
      <c r="D6" s="730"/>
      <c r="E6" s="730"/>
      <c r="F6" s="731"/>
    </row>
    <row r="7" spans="1:17" ht="7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6"/>
      <c r="Q7" s="4"/>
    </row>
    <row r="8" spans="1:17" ht="15" customHeight="1" thickBot="1" x14ac:dyDescent="0.3">
      <c r="A8" s="681" t="s">
        <v>543</v>
      </c>
      <c r="B8" s="681"/>
      <c r="C8" s="681"/>
      <c r="D8" s="681"/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</row>
    <row r="9" spans="1:17" ht="6" customHeight="1" thickBot="1" x14ac:dyDescent="0.3">
      <c r="A9" s="54"/>
      <c r="B9" s="7"/>
      <c r="C9" s="7"/>
      <c r="D9" s="7"/>
      <c r="E9" s="6"/>
      <c r="F9" s="6"/>
      <c r="G9" s="4"/>
      <c r="H9" s="57"/>
      <c r="I9" s="6"/>
      <c r="J9" s="6"/>
      <c r="K9" s="6"/>
      <c r="L9" s="6"/>
      <c r="M9" s="6"/>
      <c r="N9" s="6"/>
      <c r="O9" s="6"/>
      <c r="P9" s="6"/>
      <c r="Q9" s="6"/>
    </row>
    <row r="10" spans="1:17" ht="36.75" customHeight="1" x14ac:dyDescent="0.25">
      <c r="A10" s="682" t="s">
        <v>0</v>
      </c>
      <c r="B10" s="682" t="s">
        <v>1</v>
      </c>
      <c r="C10" s="682" t="s">
        <v>2</v>
      </c>
      <c r="D10" s="726" t="s">
        <v>249</v>
      </c>
      <c r="E10" s="726"/>
      <c r="F10" s="727"/>
      <c r="G10" s="677" t="s">
        <v>269</v>
      </c>
      <c r="H10" s="641" t="s">
        <v>267</v>
      </c>
      <c r="I10" s="12"/>
      <c r="J10" s="666" t="s">
        <v>252</v>
      </c>
      <c r="K10" s="667"/>
      <c r="L10" s="667"/>
      <c r="M10" s="667"/>
      <c r="N10" s="667"/>
      <c r="O10" s="667"/>
      <c r="P10" s="668"/>
    </row>
    <row r="11" spans="1:17" ht="60" customHeight="1" thickBot="1" x14ac:dyDescent="0.3">
      <c r="A11" s="683"/>
      <c r="B11" s="683"/>
      <c r="C11" s="683"/>
      <c r="D11" s="235" t="s">
        <v>344</v>
      </c>
      <c r="E11" s="62" t="s">
        <v>345</v>
      </c>
      <c r="F11" s="550" t="s">
        <v>3</v>
      </c>
      <c r="G11" s="678"/>
      <c r="H11" s="642"/>
      <c r="I11" s="12"/>
      <c r="J11" s="669"/>
      <c r="K11" s="670"/>
      <c r="L11" s="670"/>
      <c r="M11" s="670"/>
      <c r="N11" s="670"/>
      <c r="O11" s="670"/>
      <c r="P11" s="671"/>
    </row>
    <row r="12" spans="1:17" ht="18" customHeight="1" x14ac:dyDescent="0.25">
      <c r="A12" s="200" t="s">
        <v>51</v>
      </c>
      <c r="B12" s="592" t="s">
        <v>184</v>
      </c>
      <c r="C12" s="593"/>
      <c r="D12" s="435">
        <f>Evalueringsmatrix!E12</f>
        <v>0</v>
      </c>
      <c r="E12" s="357"/>
      <c r="F12" s="35">
        <v>100</v>
      </c>
      <c r="G12" s="238"/>
      <c r="H12" s="239"/>
      <c r="I12" s="236"/>
      <c r="J12" s="717"/>
      <c r="K12" s="718"/>
      <c r="L12" s="718"/>
      <c r="M12" s="718"/>
      <c r="N12" s="718"/>
      <c r="O12" s="718"/>
      <c r="P12" s="719"/>
    </row>
    <row r="13" spans="1:17" ht="18" customHeight="1" x14ac:dyDescent="0.25">
      <c r="A13" s="581"/>
      <c r="B13" s="187" t="s">
        <v>71</v>
      </c>
      <c r="C13" s="229" t="s">
        <v>430</v>
      </c>
      <c r="D13" s="581"/>
      <c r="E13" s="425">
        <f>Evalueringsmatrix!F13</f>
        <v>0</v>
      </c>
      <c r="F13" s="39">
        <v>50</v>
      </c>
      <c r="G13" s="242"/>
      <c r="H13" s="243"/>
      <c r="I13" s="237"/>
      <c r="J13" s="717"/>
      <c r="K13" s="718"/>
      <c r="L13" s="718"/>
      <c r="M13" s="718"/>
      <c r="N13" s="718"/>
      <c r="O13" s="718"/>
      <c r="P13" s="719"/>
    </row>
    <row r="14" spans="1:17" ht="18" customHeight="1" x14ac:dyDescent="0.25">
      <c r="A14" s="583"/>
      <c r="B14" s="187" t="s">
        <v>72</v>
      </c>
      <c r="C14" s="229" t="s">
        <v>185</v>
      </c>
      <c r="D14" s="582"/>
      <c r="E14" s="425">
        <f>Evalueringsmatrix!F14</f>
        <v>0</v>
      </c>
      <c r="F14" s="39">
        <v>50</v>
      </c>
      <c r="G14" s="242"/>
      <c r="H14" s="243"/>
      <c r="I14" s="237"/>
      <c r="J14" s="717"/>
      <c r="K14" s="718"/>
      <c r="L14" s="718"/>
      <c r="M14" s="718"/>
      <c r="N14" s="718"/>
      <c r="O14" s="718"/>
      <c r="P14" s="719"/>
    </row>
    <row r="15" spans="1:17" ht="18" customHeight="1" x14ac:dyDescent="0.25">
      <c r="A15" s="193" t="s">
        <v>52</v>
      </c>
      <c r="B15" s="592" t="s">
        <v>186</v>
      </c>
      <c r="C15" s="593"/>
      <c r="D15" s="435">
        <f>Evalueringsmatrix!E15</f>
        <v>0</v>
      </c>
      <c r="E15" s="219"/>
      <c r="F15" s="31">
        <f>SUM(F16:F19)</f>
        <v>100</v>
      </c>
      <c r="G15" s="240"/>
      <c r="H15" s="241"/>
      <c r="I15" s="237"/>
      <c r="J15" s="717"/>
      <c r="K15" s="718"/>
      <c r="L15" s="718"/>
      <c r="M15" s="718"/>
      <c r="N15" s="718"/>
      <c r="O15" s="718"/>
      <c r="P15" s="719"/>
    </row>
    <row r="16" spans="1:17" ht="18" customHeight="1" x14ac:dyDescent="0.25">
      <c r="A16" s="581"/>
      <c r="B16" s="187" t="s">
        <v>71</v>
      </c>
      <c r="C16" s="229" t="s">
        <v>459</v>
      </c>
      <c r="D16" s="581"/>
      <c r="E16" s="425">
        <f>Evalueringsmatrix!F16</f>
        <v>0</v>
      </c>
      <c r="F16" s="39">
        <v>30</v>
      </c>
      <c r="G16" s="242"/>
      <c r="H16" s="243"/>
      <c r="I16" s="237"/>
      <c r="J16" s="717"/>
      <c r="K16" s="718"/>
      <c r="L16" s="718"/>
      <c r="M16" s="718"/>
      <c r="N16" s="718"/>
      <c r="O16" s="718"/>
      <c r="P16" s="719"/>
    </row>
    <row r="17" spans="1:16" ht="18" customHeight="1" x14ac:dyDescent="0.25">
      <c r="A17" s="582"/>
      <c r="B17" s="187" t="s">
        <v>72</v>
      </c>
      <c r="C17" s="229" t="s">
        <v>187</v>
      </c>
      <c r="D17" s="582"/>
      <c r="E17" s="425">
        <f>Evalueringsmatrix!F17</f>
        <v>0</v>
      </c>
      <c r="F17" s="39">
        <v>30</v>
      </c>
      <c r="G17" s="242"/>
      <c r="H17" s="243"/>
      <c r="I17" s="237"/>
      <c r="J17" s="717"/>
      <c r="K17" s="718"/>
      <c r="L17" s="718"/>
      <c r="M17" s="718"/>
      <c r="N17" s="718"/>
      <c r="O17" s="718"/>
      <c r="P17" s="719"/>
    </row>
    <row r="18" spans="1:16" ht="18" customHeight="1" x14ac:dyDescent="0.25">
      <c r="A18" s="582"/>
      <c r="B18" s="187" t="s">
        <v>73</v>
      </c>
      <c r="C18" s="229" t="s">
        <v>188</v>
      </c>
      <c r="D18" s="582"/>
      <c r="E18" s="425">
        <f>Evalueringsmatrix!F18</f>
        <v>0</v>
      </c>
      <c r="F18" s="39">
        <v>10</v>
      </c>
      <c r="G18" s="242"/>
      <c r="H18" s="243"/>
      <c r="I18" s="237"/>
      <c r="J18" s="717"/>
      <c r="K18" s="718"/>
      <c r="L18" s="718"/>
      <c r="M18" s="718"/>
      <c r="N18" s="718"/>
      <c r="O18" s="718"/>
      <c r="P18" s="719"/>
    </row>
    <row r="19" spans="1:16" ht="18" customHeight="1" x14ac:dyDescent="0.25">
      <c r="A19" s="583"/>
      <c r="B19" s="187" t="s">
        <v>74</v>
      </c>
      <c r="C19" s="229" t="s">
        <v>335</v>
      </c>
      <c r="D19" s="583"/>
      <c r="E19" s="425">
        <f>Evalueringsmatrix!F19</f>
        <v>0</v>
      </c>
      <c r="F19" s="39">
        <v>30</v>
      </c>
      <c r="G19" s="242"/>
      <c r="H19" s="243"/>
      <c r="I19" s="237"/>
      <c r="J19" s="717"/>
      <c r="K19" s="718"/>
      <c r="L19" s="718"/>
      <c r="M19" s="718"/>
      <c r="N19" s="718"/>
      <c r="O19" s="718"/>
      <c r="P19" s="719"/>
    </row>
    <row r="20" spans="1:16" ht="18" customHeight="1" x14ac:dyDescent="0.25">
      <c r="A20" s="193" t="s">
        <v>53</v>
      </c>
      <c r="B20" s="592" t="s">
        <v>189</v>
      </c>
      <c r="C20" s="593"/>
      <c r="D20" s="435">
        <f>Evalueringsmatrix!E20</f>
        <v>0</v>
      </c>
      <c r="E20" s="219"/>
      <c r="F20" s="31">
        <f>SUM(F21:F30)</f>
        <v>100</v>
      </c>
      <c r="G20" s="240"/>
      <c r="H20" s="241"/>
      <c r="I20" s="237"/>
      <c r="J20" s="717"/>
      <c r="K20" s="718"/>
      <c r="L20" s="718"/>
      <c r="M20" s="718"/>
      <c r="N20" s="718"/>
      <c r="O20" s="718"/>
      <c r="P20" s="719"/>
    </row>
    <row r="21" spans="1:16" ht="18" customHeight="1" x14ac:dyDescent="0.25">
      <c r="A21" s="581"/>
      <c r="B21" s="187" t="s">
        <v>71</v>
      </c>
      <c r="C21" s="229" t="s">
        <v>190</v>
      </c>
      <c r="D21" s="581"/>
      <c r="E21" s="425">
        <f>Evalueringsmatrix!F21</f>
        <v>0</v>
      </c>
      <c r="F21" s="39">
        <v>10</v>
      </c>
      <c r="G21" s="242"/>
      <c r="H21" s="243"/>
      <c r="I21" s="237"/>
      <c r="J21" s="717"/>
      <c r="K21" s="718"/>
      <c r="L21" s="718"/>
      <c r="M21" s="718"/>
      <c r="N21" s="718"/>
      <c r="O21" s="718"/>
      <c r="P21" s="719"/>
    </row>
    <row r="22" spans="1:16" ht="18" customHeight="1" x14ac:dyDescent="0.25">
      <c r="A22" s="582"/>
      <c r="B22" s="187" t="s">
        <v>72</v>
      </c>
      <c r="C22" s="229" t="s">
        <v>191</v>
      </c>
      <c r="D22" s="582"/>
      <c r="E22" s="425">
        <f>Evalueringsmatrix!F22</f>
        <v>0</v>
      </c>
      <c r="F22" s="39">
        <v>10</v>
      </c>
      <c r="G22" s="242"/>
      <c r="H22" s="243"/>
      <c r="I22" s="237"/>
      <c r="J22" s="717"/>
      <c r="K22" s="718"/>
      <c r="L22" s="718"/>
      <c r="M22" s="718"/>
      <c r="N22" s="718"/>
      <c r="O22" s="718"/>
      <c r="P22" s="719"/>
    </row>
    <row r="23" spans="1:16" ht="18" customHeight="1" x14ac:dyDescent="0.25">
      <c r="A23" s="582"/>
      <c r="B23" s="187" t="s">
        <v>73</v>
      </c>
      <c r="C23" s="229" t="s">
        <v>192</v>
      </c>
      <c r="D23" s="582"/>
      <c r="E23" s="425">
        <f>Evalueringsmatrix!F23</f>
        <v>0</v>
      </c>
      <c r="F23" s="39">
        <v>10</v>
      </c>
      <c r="G23" s="242"/>
      <c r="H23" s="243"/>
      <c r="I23" s="237"/>
      <c r="J23" s="717"/>
      <c r="K23" s="718"/>
      <c r="L23" s="718"/>
      <c r="M23" s="718"/>
      <c r="N23" s="718"/>
      <c r="O23" s="718"/>
      <c r="P23" s="719"/>
    </row>
    <row r="24" spans="1:16" ht="18" customHeight="1" x14ac:dyDescent="0.25">
      <c r="A24" s="582"/>
      <c r="B24" s="187" t="s">
        <v>74</v>
      </c>
      <c r="C24" s="229" t="s">
        <v>193</v>
      </c>
      <c r="D24" s="582"/>
      <c r="E24" s="425">
        <f>Evalueringsmatrix!F24</f>
        <v>0</v>
      </c>
      <c r="F24" s="39">
        <v>10</v>
      </c>
      <c r="G24" s="242"/>
      <c r="H24" s="243"/>
      <c r="I24" s="237"/>
      <c r="J24" s="717"/>
      <c r="K24" s="718"/>
      <c r="L24" s="718"/>
      <c r="M24" s="718"/>
      <c r="N24" s="718"/>
      <c r="O24" s="718"/>
      <c r="P24" s="719"/>
    </row>
    <row r="25" spans="1:16" ht="18" customHeight="1" x14ac:dyDescent="0.25">
      <c r="A25" s="582"/>
      <c r="B25" s="187" t="s">
        <v>75</v>
      </c>
      <c r="C25" s="229" t="s">
        <v>194</v>
      </c>
      <c r="D25" s="582"/>
      <c r="E25" s="425">
        <f>Evalueringsmatrix!F25</f>
        <v>0</v>
      </c>
      <c r="F25" s="39">
        <v>10</v>
      </c>
      <c r="G25" s="242"/>
      <c r="H25" s="243"/>
      <c r="I25" s="237"/>
      <c r="J25" s="717"/>
      <c r="K25" s="718"/>
      <c r="L25" s="718"/>
      <c r="M25" s="718"/>
      <c r="N25" s="718"/>
      <c r="O25" s="718"/>
      <c r="P25" s="719"/>
    </row>
    <row r="26" spans="1:16" ht="32.25" customHeight="1" x14ac:dyDescent="0.25">
      <c r="A26" s="582"/>
      <c r="B26" s="187" t="s">
        <v>76</v>
      </c>
      <c r="C26" s="229" t="s">
        <v>331</v>
      </c>
      <c r="D26" s="582"/>
      <c r="E26" s="425">
        <f>Evalueringsmatrix!F26</f>
        <v>0</v>
      </c>
      <c r="F26" s="39">
        <v>10</v>
      </c>
      <c r="G26" s="242"/>
      <c r="H26" s="243"/>
      <c r="I26" s="237"/>
      <c r="J26" s="717"/>
      <c r="K26" s="718"/>
      <c r="L26" s="718"/>
      <c r="M26" s="718"/>
      <c r="N26" s="718"/>
      <c r="O26" s="718"/>
      <c r="P26" s="719"/>
    </row>
    <row r="27" spans="1:16" ht="29.25" customHeight="1" x14ac:dyDescent="0.25">
      <c r="A27" s="582"/>
      <c r="B27" s="187" t="s">
        <v>77</v>
      </c>
      <c r="C27" s="229" t="s">
        <v>195</v>
      </c>
      <c r="D27" s="582"/>
      <c r="E27" s="425">
        <f>Evalueringsmatrix!F27</f>
        <v>0</v>
      </c>
      <c r="F27" s="39">
        <v>10</v>
      </c>
      <c r="G27" s="242"/>
      <c r="H27" s="243"/>
      <c r="I27" s="237"/>
      <c r="J27" s="717"/>
      <c r="K27" s="718"/>
      <c r="L27" s="718"/>
      <c r="M27" s="718"/>
      <c r="N27" s="718"/>
      <c r="O27" s="718"/>
      <c r="P27" s="719"/>
    </row>
    <row r="28" spans="1:16" ht="30" customHeight="1" x14ac:dyDescent="0.25">
      <c r="A28" s="582"/>
      <c r="B28" s="187" t="s">
        <v>78</v>
      </c>
      <c r="C28" s="229" t="s">
        <v>196</v>
      </c>
      <c r="D28" s="582"/>
      <c r="E28" s="425">
        <f>Evalueringsmatrix!F28</f>
        <v>0</v>
      </c>
      <c r="F28" s="39">
        <v>10</v>
      </c>
      <c r="G28" s="242"/>
      <c r="H28" s="243"/>
      <c r="I28" s="237"/>
      <c r="J28" s="717"/>
      <c r="K28" s="718"/>
      <c r="L28" s="718"/>
      <c r="M28" s="718"/>
      <c r="N28" s="718"/>
      <c r="O28" s="718"/>
      <c r="P28" s="719"/>
    </row>
    <row r="29" spans="1:16" ht="30.75" customHeight="1" x14ac:dyDescent="0.25">
      <c r="A29" s="582"/>
      <c r="B29" s="187" t="s">
        <v>95</v>
      </c>
      <c r="C29" s="229" t="s">
        <v>197</v>
      </c>
      <c r="D29" s="582"/>
      <c r="E29" s="425">
        <f>Evalueringsmatrix!F29</f>
        <v>0</v>
      </c>
      <c r="F29" s="39">
        <v>10</v>
      </c>
      <c r="G29" s="242"/>
      <c r="H29" s="243"/>
      <c r="I29" s="237"/>
      <c r="J29" s="717"/>
      <c r="K29" s="718"/>
      <c r="L29" s="718"/>
      <c r="M29" s="718"/>
      <c r="N29" s="718"/>
      <c r="O29" s="718"/>
      <c r="P29" s="719"/>
    </row>
    <row r="30" spans="1:16" ht="18" customHeight="1" x14ac:dyDescent="0.25">
      <c r="A30" s="583"/>
      <c r="B30" s="187" t="s">
        <v>420</v>
      </c>
      <c r="C30" s="229" t="s">
        <v>332</v>
      </c>
      <c r="D30" s="583"/>
      <c r="E30" s="425">
        <f>Evalueringsmatrix!F30</f>
        <v>0</v>
      </c>
      <c r="F30" s="39">
        <v>10</v>
      </c>
      <c r="G30" s="242"/>
      <c r="H30" s="243"/>
      <c r="I30" s="237"/>
      <c r="J30" s="717"/>
      <c r="K30" s="718"/>
      <c r="L30" s="718"/>
      <c r="M30" s="718"/>
      <c r="N30" s="718"/>
      <c r="O30" s="718"/>
      <c r="P30" s="719"/>
    </row>
    <row r="31" spans="1:16" ht="30" customHeight="1" x14ac:dyDescent="0.25">
      <c r="A31" s="193" t="s">
        <v>54</v>
      </c>
      <c r="B31" s="592" t="s">
        <v>198</v>
      </c>
      <c r="C31" s="593"/>
      <c r="D31" s="435">
        <f>Evalueringsmatrix!E31</f>
        <v>0</v>
      </c>
      <c r="E31" s="219"/>
      <c r="F31" s="35">
        <v>100</v>
      </c>
      <c r="G31" s="240"/>
      <c r="H31" s="241"/>
      <c r="I31" s="237"/>
      <c r="J31" s="717"/>
      <c r="K31" s="718"/>
      <c r="L31" s="718"/>
      <c r="M31" s="718"/>
      <c r="N31" s="718"/>
      <c r="O31" s="718"/>
      <c r="P31" s="719"/>
    </row>
    <row r="32" spans="1:16" ht="24.75" customHeight="1" x14ac:dyDescent="0.25">
      <c r="A32" s="581"/>
      <c r="B32" s="187" t="s">
        <v>71</v>
      </c>
      <c r="C32" s="229" t="s">
        <v>199</v>
      </c>
      <c r="D32" s="581"/>
      <c r="E32" s="425">
        <f>Evalueringsmatrix!F32</f>
        <v>0</v>
      </c>
      <c r="F32" s="39">
        <v>50</v>
      </c>
      <c r="G32" s="242"/>
      <c r="H32" s="243"/>
      <c r="I32" s="237"/>
      <c r="J32" s="717"/>
      <c r="K32" s="718"/>
      <c r="L32" s="718"/>
      <c r="M32" s="718"/>
      <c r="N32" s="718"/>
      <c r="O32" s="718"/>
      <c r="P32" s="719"/>
    </row>
    <row r="33" spans="1:16" ht="27.75" customHeight="1" x14ac:dyDescent="0.25">
      <c r="A33" s="583"/>
      <c r="B33" s="187" t="s">
        <v>72</v>
      </c>
      <c r="C33" s="229" t="s">
        <v>200</v>
      </c>
      <c r="D33" s="583"/>
      <c r="E33" s="425">
        <f>Evalueringsmatrix!F33</f>
        <v>0</v>
      </c>
      <c r="F33" s="39">
        <v>50</v>
      </c>
      <c r="G33" s="242"/>
      <c r="H33" s="243"/>
      <c r="I33" s="237"/>
      <c r="J33" s="717"/>
      <c r="K33" s="718"/>
      <c r="L33" s="718"/>
      <c r="M33" s="718"/>
      <c r="N33" s="718"/>
      <c r="O33" s="718"/>
      <c r="P33" s="719"/>
    </row>
    <row r="34" spans="1:16" ht="18" customHeight="1" x14ac:dyDescent="0.25">
      <c r="A34" s="200" t="s">
        <v>55</v>
      </c>
      <c r="B34" s="592" t="s">
        <v>201</v>
      </c>
      <c r="C34" s="593"/>
      <c r="D34" s="435">
        <f>Evalueringsmatrix!E34</f>
        <v>0</v>
      </c>
      <c r="E34" s="219"/>
      <c r="F34" s="35">
        <v>100</v>
      </c>
      <c r="G34" s="240"/>
      <c r="H34" s="241"/>
      <c r="I34" s="237"/>
      <c r="J34" s="717"/>
      <c r="K34" s="718"/>
      <c r="L34" s="718"/>
      <c r="M34" s="718"/>
      <c r="N34" s="718"/>
      <c r="O34" s="718"/>
      <c r="P34" s="719"/>
    </row>
    <row r="35" spans="1:16" ht="18" customHeight="1" x14ac:dyDescent="0.25">
      <c r="A35" s="581"/>
      <c r="B35" s="187" t="s">
        <v>71</v>
      </c>
      <c r="C35" s="229" t="s">
        <v>202</v>
      </c>
      <c r="D35" s="581"/>
      <c r="E35" s="425">
        <f>Evalueringsmatrix!F35</f>
        <v>0</v>
      </c>
      <c r="F35" s="39">
        <v>50</v>
      </c>
      <c r="G35" s="242"/>
      <c r="H35" s="243"/>
      <c r="I35" s="237"/>
      <c r="J35" s="717"/>
      <c r="K35" s="718"/>
      <c r="L35" s="718"/>
      <c r="M35" s="718"/>
      <c r="N35" s="718"/>
      <c r="O35" s="718"/>
      <c r="P35" s="719"/>
    </row>
    <row r="36" spans="1:16" ht="27" customHeight="1" x14ac:dyDescent="0.25">
      <c r="A36" s="583"/>
      <c r="B36" s="187" t="s">
        <v>72</v>
      </c>
      <c r="C36" s="229" t="s">
        <v>203</v>
      </c>
      <c r="D36" s="582"/>
      <c r="E36" s="425">
        <f>Evalueringsmatrix!F36</f>
        <v>0</v>
      </c>
      <c r="F36" s="39">
        <v>50</v>
      </c>
      <c r="G36" s="242"/>
      <c r="H36" s="243"/>
      <c r="I36" s="237"/>
      <c r="J36" s="717"/>
      <c r="K36" s="718"/>
      <c r="L36" s="718"/>
      <c r="M36" s="718"/>
      <c r="N36" s="718"/>
      <c r="O36" s="718"/>
      <c r="P36" s="719"/>
    </row>
    <row r="37" spans="1:16" ht="18" customHeight="1" x14ac:dyDescent="0.25">
      <c r="A37" s="193" t="s">
        <v>56</v>
      </c>
      <c r="B37" s="592" t="s">
        <v>204</v>
      </c>
      <c r="C37" s="593"/>
      <c r="D37" s="435">
        <f>Evalueringsmatrix!E37</f>
        <v>0</v>
      </c>
      <c r="E37" s="219"/>
      <c r="F37" s="35">
        <v>100</v>
      </c>
      <c r="G37" s="240"/>
      <c r="H37" s="241"/>
      <c r="I37" s="237"/>
      <c r="J37" s="717"/>
      <c r="K37" s="718"/>
      <c r="L37" s="718"/>
      <c r="M37" s="718"/>
      <c r="N37" s="718"/>
      <c r="O37" s="718"/>
      <c r="P37" s="719"/>
    </row>
    <row r="38" spans="1:16" ht="18" customHeight="1" x14ac:dyDescent="0.25">
      <c r="A38" s="581"/>
      <c r="B38" s="187" t="s">
        <v>71</v>
      </c>
      <c r="C38" s="229" t="s">
        <v>205</v>
      </c>
      <c r="D38" s="581"/>
      <c r="E38" s="425">
        <f>Evalueringsmatrix!F38</f>
        <v>0</v>
      </c>
      <c r="F38" s="39">
        <v>15</v>
      </c>
      <c r="G38" s="242"/>
      <c r="H38" s="243"/>
      <c r="I38" s="237"/>
      <c r="J38" s="717"/>
      <c r="K38" s="718"/>
      <c r="L38" s="718"/>
      <c r="M38" s="718"/>
      <c r="N38" s="718"/>
      <c r="O38" s="718"/>
      <c r="P38" s="719"/>
    </row>
    <row r="39" spans="1:16" ht="18" customHeight="1" x14ac:dyDescent="0.25">
      <c r="A39" s="582"/>
      <c r="B39" s="187" t="s">
        <v>72</v>
      </c>
      <c r="C39" s="229" t="s">
        <v>206</v>
      </c>
      <c r="D39" s="582"/>
      <c r="E39" s="425">
        <f>Evalueringsmatrix!F39</f>
        <v>0</v>
      </c>
      <c r="F39" s="39">
        <v>15</v>
      </c>
      <c r="G39" s="242"/>
      <c r="H39" s="243"/>
      <c r="I39" s="237"/>
      <c r="J39" s="717"/>
      <c r="K39" s="718"/>
      <c r="L39" s="718"/>
      <c r="M39" s="718"/>
      <c r="N39" s="718"/>
      <c r="O39" s="718"/>
      <c r="P39" s="719"/>
    </row>
    <row r="40" spans="1:16" ht="18" customHeight="1" x14ac:dyDescent="0.25">
      <c r="A40" s="582"/>
      <c r="B40" s="187" t="s">
        <v>73</v>
      </c>
      <c r="C40" s="229" t="s">
        <v>207</v>
      </c>
      <c r="D40" s="582"/>
      <c r="E40" s="425">
        <f>Evalueringsmatrix!F40</f>
        <v>0</v>
      </c>
      <c r="F40" s="39">
        <v>15</v>
      </c>
      <c r="G40" s="242"/>
      <c r="H40" s="243"/>
      <c r="I40" s="237"/>
      <c r="J40" s="717"/>
      <c r="K40" s="718"/>
      <c r="L40" s="718"/>
      <c r="M40" s="718"/>
      <c r="N40" s="718"/>
      <c r="O40" s="718"/>
      <c r="P40" s="719"/>
    </row>
    <row r="41" spans="1:16" ht="29.25" customHeight="1" x14ac:dyDescent="0.25">
      <c r="A41" s="582"/>
      <c r="B41" s="187" t="s">
        <v>74</v>
      </c>
      <c r="C41" s="229" t="s">
        <v>208</v>
      </c>
      <c r="D41" s="582"/>
      <c r="E41" s="425">
        <f>Evalueringsmatrix!F41</f>
        <v>0</v>
      </c>
      <c r="F41" s="39">
        <v>15</v>
      </c>
      <c r="G41" s="242"/>
      <c r="H41" s="243"/>
      <c r="I41" s="237"/>
      <c r="J41" s="717"/>
      <c r="K41" s="718"/>
      <c r="L41" s="718"/>
      <c r="M41" s="718"/>
      <c r="N41" s="718"/>
      <c r="O41" s="718"/>
      <c r="P41" s="719"/>
    </row>
    <row r="42" spans="1:16" ht="18" customHeight="1" x14ac:dyDescent="0.25">
      <c r="A42" s="582"/>
      <c r="B42" s="187" t="s">
        <v>75</v>
      </c>
      <c r="C42" s="229" t="s">
        <v>209</v>
      </c>
      <c r="D42" s="582"/>
      <c r="E42" s="425">
        <f>Evalueringsmatrix!F42</f>
        <v>0</v>
      </c>
      <c r="F42" s="39">
        <v>15</v>
      </c>
      <c r="G42" s="242"/>
      <c r="H42" s="243"/>
      <c r="I42" s="237"/>
      <c r="J42" s="717"/>
      <c r="K42" s="718"/>
      <c r="L42" s="718"/>
      <c r="M42" s="718"/>
      <c r="N42" s="718"/>
      <c r="O42" s="718"/>
      <c r="P42" s="719"/>
    </row>
    <row r="43" spans="1:16" ht="18" customHeight="1" x14ac:dyDescent="0.25">
      <c r="A43" s="582"/>
      <c r="B43" s="187" t="s">
        <v>76</v>
      </c>
      <c r="C43" s="229" t="s">
        <v>210</v>
      </c>
      <c r="D43" s="582"/>
      <c r="E43" s="425">
        <f>Evalueringsmatrix!F43</f>
        <v>0</v>
      </c>
      <c r="F43" s="39">
        <v>15</v>
      </c>
      <c r="G43" s="242"/>
      <c r="H43" s="243"/>
      <c r="I43" s="237"/>
      <c r="J43" s="717"/>
      <c r="K43" s="718"/>
      <c r="L43" s="718"/>
      <c r="M43" s="718"/>
      <c r="N43" s="718"/>
      <c r="O43" s="718"/>
      <c r="P43" s="719"/>
    </row>
    <row r="44" spans="1:16" ht="18" customHeight="1" x14ac:dyDescent="0.25">
      <c r="A44" s="583"/>
      <c r="B44" s="187" t="s">
        <v>431</v>
      </c>
      <c r="C44" s="229" t="s">
        <v>432</v>
      </c>
      <c r="D44" s="583"/>
      <c r="E44" s="425">
        <f>Evalueringsmatrix!F44</f>
        <v>0</v>
      </c>
      <c r="F44" s="39">
        <v>10</v>
      </c>
      <c r="G44" s="242"/>
      <c r="H44" s="243"/>
      <c r="I44" s="237"/>
      <c r="J44" s="717"/>
      <c r="K44" s="718"/>
      <c r="L44" s="718"/>
      <c r="M44" s="718"/>
      <c r="N44" s="718"/>
      <c r="O44" s="718"/>
      <c r="P44" s="719"/>
    </row>
    <row r="45" spans="1:16" ht="18" customHeight="1" x14ac:dyDescent="0.25">
      <c r="A45" s="193" t="s">
        <v>57</v>
      </c>
      <c r="B45" s="592" t="s">
        <v>211</v>
      </c>
      <c r="C45" s="593"/>
      <c r="D45" s="435">
        <f>Evalueringsmatrix!E45</f>
        <v>0</v>
      </c>
      <c r="E45" s="219"/>
      <c r="F45" s="31">
        <v>100</v>
      </c>
      <c r="G45" s="240"/>
      <c r="H45" s="241"/>
      <c r="I45" s="237"/>
      <c r="J45" s="717"/>
      <c r="K45" s="718"/>
      <c r="L45" s="718"/>
      <c r="M45" s="718"/>
      <c r="N45" s="718"/>
      <c r="O45" s="718"/>
      <c r="P45" s="719"/>
    </row>
    <row r="46" spans="1:16" ht="28.5" customHeight="1" x14ac:dyDescent="0.25">
      <c r="A46" s="581"/>
      <c r="B46" s="187" t="s">
        <v>71</v>
      </c>
      <c r="C46" s="229" t="s">
        <v>212</v>
      </c>
      <c r="D46" s="581"/>
      <c r="E46" s="425">
        <f>Evalueringsmatrix!F46</f>
        <v>0</v>
      </c>
      <c r="F46" s="39">
        <v>45</v>
      </c>
      <c r="G46" s="242"/>
      <c r="H46" s="243"/>
      <c r="I46" s="237"/>
      <c r="J46" s="717"/>
      <c r="K46" s="718"/>
      <c r="L46" s="718"/>
      <c r="M46" s="718"/>
      <c r="N46" s="718"/>
      <c r="O46" s="718"/>
      <c r="P46" s="719"/>
    </row>
    <row r="47" spans="1:16" ht="18" customHeight="1" x14ac:dyDescent="0.25">
      <c r="A47" s="582"/>
      <c r="B47" s="187" t="s">
        <v>87</v>
      </c>
      <c r="C47" s="229" t="s">
        <v>213</v>
      </c>
      <c r="D47" s="582"/>
      <c r="E47" s="425">
        <f>Evalueringsmatrix!F47</f>
        <v>0</v>
      </c>
      <c r="F47" s="39">
        <v>15</v>
      </c>
      <c r="G47" s="242"/>
      <c r="H47" s="243"/>
      <c r="I47" s="237"/>
      <c r="J47" s="717"/>
      <c r="K47" s="718"/>
      <c r="L47" s="718"/>
      <c r="M47" s="718"/>
      <c r="N47" s="718"/>
      <c r="O47" s="718"/>
      <c r="P47" s="719"/>
    </row>
    <row r="48" spans="1:16" ht="18" customHeight="1" thickBot="1" x14ac:dyDescent="0.3">
      <c r="A48" s="582"/>
      <c r="B48" s="187" t="s">
        <v>88</v>
      </c>
      <c r="C48" s="229" t="s">
        <v>433</v>
      </c>
      <c r="D48" s="582"/>
      <c r="E48" s="425">
        <f>Evalueringsmatrix!F48</f>
        <v>0</v>
      </c>
      <c r="F48" s="39">
        <v>10</v>
      </c>
      <c r="G48" s="242"/>
      <c r="H48" s="243"/>
      <c r="I48" s="237"/>
      <c r="J48" s="717"/>
      <c r="K48" s="718"/>
      <c r="L48" s="718"/>
      <c r="M48" s="718"/>
      <c r="N48" s="718"/>
      <c r="O48" s="718"/>
      <c r="P48" s="719"/>
    </row>
    <row r="49" spans="1:16" ht="18" customHeight="1" x14ac:dyDescent="0.25">
      <c r="A49" s="180" t="s">
        <v>25</v>
      </c>
      <c r="B49" s="620" t="s">
        <v>103</v>
      </c>
      <c r="C49" s="621"/>
      <c r="D49" s="437">
        <f>Evalueringsmatrix!E49</f>
        <v>100</v>
      </c>
      <c r="E49" s="43"/>
      <c r="F49" s="32">
        <v>100</v>
      </c>
      <c r="G49" s="238"/>
      <c r="H49" s="239"/>
      <c r="I49" s="237"/>
      <c r="J49" s="717"/>
      <c r="K49" s="718"/>
      <c r="L49" s="718"/>
      <c r="M49" s="718"/>
      <c r="N49" s="718"/>
      <c r="O49" s="718"/>
      <c r="P49" s="719"/>
    </row>
    <row r="50" spans="1:16" ht="18" customHeight="1" x14ac:dyDescent="0.25">
      <c r="A50" s="581"/>
      <c r="B50" s="187" t="s">
        <v>71</v>
      </c>
      <c r="C50" s="229" t="s">
        <v>104</v>
      </c>
      <c r="D50" s="581"/>
      <c r="E50" s="425">
        <f>Evalueringsmatrix!F50</f>
        <v>100</v>
      </c>
      <c r="F50" s="39">
        <v>100</v>
      </c>
      <c r="G50" s="242"/>
      <c r="H50" s="243"/>
      <c r="I50" s="237"/>
      <c r="J50" s="717"/>
      <c r="K50" s="718"/>
      <c r="L50" s="718"/>
      <c r="M50" s="718"/>
      <c r="N50" s="718"/>
      <c r="O50" s="718"/>
      <c r="P50" s="719"/>
    </row>
    <row r="51" spans="1:16" ht="26.1" customHeight="1" x14ac:dyDescent="0.25">
      <c r="A51" s="582"/>
      <c r="B51" s="187" t="s">
        <v>72</v>
      </c>
      <c r="C51" s="229" t="s">
        <v>105</v>
      </c>
      <c r="D51" s="582"/>
      <c r="E51" s="425">
        <f>Evalueringsmatrix!F51</f>
        <v>100</v>
      </c>
      <c r="F51" s="39">
        <v>100</v>
      </c>
      <c r="G51" s="242"/>
      <c r="H51" s="243"/>
      <c r="I51" s="237"/>
      <c r="J51" s="717"/>
      <c r="K51" s="718"/>
      <c r="L51" s="718"/>
      <c r="M51" s="718"/>
      <c r="N51" s="718"/>
      <c r="O51" s="718"/>
      <c r="P51" s="719"/>
    </row>
    <row r="52" spans="1:16" ht="18" customHeight="1" x14ac:dyDescent="0.25">
      <c r="A52" s="582"/>
      <c r="B52" s="187" t="s">
        <v>73</v>
      </c>
      <c r="C52" s="229" t="s">
        <v>106</v>
      </c>
      <c r="D52" s="582"/>
      <c r="E52" s="425">
        <f>Evalueringsmatrix!F52</f>
        <v>100</v>
      </c>
      <c r="F52" s="39">
        <v>100</v>
      </c>
      <c r="G52" s="242"/>
      <c r="H52" s="243"/>
      <c r="I52" s="237"/>
      <c r="J52" s="717"/>
      <c r="K52" s="718"/>
      <c r="L52" s="718"/>
      <c r="M52" s="718"/>
      <c r="N52" s="718"/>
      <c r="O52" s="718"/>
      <c r="P52" s="719"/>
    </row>
    <row r="53" spans="1:16" ht="18" customHeight="1" x14ac:dyDescent="0.25">
      <c r="A53" s="582"/>
      <c r="B53" s="187" t="s">
        <v>74</v>
      </c>
      <c r="C53" s="229" t="s">
        <v>107</v>
      </c>
      <c r="D53" s="582"/>
      <c r="E53" s="425">
        <f>Evalueringsmatrix!F53</f>
        <v>100</v>
      </c>
      <c r="F53" s="39">
        <v>100</v>
      </c>
      <c r="G53" s="242"/>
      <c r="H53" s="243"/>
      <c r="I53" s="237"/>
      <c r="J53" s="717"/>
      <c r="K53" s="718"/>
      <c r="L53" s="718"/>
      <c r="M53" s="718"/>
      <c r="N53" s="718"/>
      <c r="O53" s="718"/>
      <c r="P53" s="719"/>
    </row>
    <row r="54" spans="1:16" ht="18" customHeight="1" x14ac:dyDescent="0.25">
      <c r="A54" s="583"/>
      <c r="B54" s="187" t="s">
        <v>75</v>
      </c>
      <c r="C54" s="229" t="s">
        <v>108</v>
      </c>
      <c r="D54" s="583"/>
      <c r="E54" s="425">
        <f>Evalueringsmatrix!F54</f>
        <v>100</v>
      </c>
      <c r="F54" s="39">
        <v>100</v>
      </c>
      <c r="G54" s="242"/>
      <c r="H54" s="243"/>
      <c r="I54" s="237"/>
      <c r="J54" s="717"/>
      <c r="K54" s="718"/>
      <c r="L54" s="718"/>
      <c r="M54" s="718"/>
      <c r="N54" s="718"/>
      <c r="O54" s="718"/>
      <c r="P54" s="719"/>
    </row>
    <row r="55" spans="1:16" ht="26.1" customHeight="1" thickBot="1" x14ac:dyDescent="0.3">
      <c r="A55" s="200" t="s">
        <v>26</v>
      </c>
      <c r="B55" s="592" t="s">
        <v>109</v>
      </c>
      <c r="C55" s="593"/>
      <c r="D55" s="220">
        <f>Evalueringsmatrix!E55</f>
        <v>0</v>
      </c>
      <c r="E55" s="44"/>
      <c r="F55" s="31">
        <v>100</v>
      </c>
      <c r="G55" s="242"/>
      <c r="H55" s="243"/>
      <c r="I55" s="237"/>
      <c r="J55" s="717"/>
      <c r="K55" s="718"/>
      <c r="L55" s="718"/>
      <c r="M55" s="718"/>
      <c r="N55" s="718"/>
      <c r="O55" s="718"/>
      <c r="P55" s="719"/>
    </row>
    <row r="56" spans="1:16" ht="18" customHeight="1" x14ac:dyDescent="0.25">
      <c r="A56" s="200" t="s">
        <v>27</v>
      </c>
      <c r="B56" s="592" t="s">
        <v>221</v>
      </c>
      <c r="C56" s="593"/>
      <c r="D56" s="435">
        <f>Evalueringsmatrix!E56</f>
        <v>0</v>
      </c>
      <c r="E56" s="44"/>
      <c r="F56" s="31">
        <v>100</v>
      </c>
      <c r="G56" s="238"/>
      <c r="H56" s="239"/>
      <c r="I56" s="237"/>
      <c r="J56" s="717"/>
      <c r="K56" s="718"/>
      <c r="L56" s="718"/>
      <c r="M56" s="718"/>
      <c r="N56" s="718"/>
      <c r="O56" s="718"/>
      <c r="P56" s="719"/>
    </row>
    <row r="57" spans="1:16" ht="18" customHeight="1" x14ac:dyDescent="0.25">
      <c r="A57" s="581"/>
      <c r="B57" s="187" t="s">
        <v>71</v>
      </c>
      <c r="C57" s="229" t="s">
        <v>110</v>
      </c>
      <c r="D57" s="581"/>
      <c r="E57" s="425">
        <f>Evalueringsmatrix!F57</f>
        <v>0</v>
      </c>
      <c r="F57" s="39">
        <v>45</v>
      </c>
      <c r="G57" s="242"/>
      <c r="H57" s="243"/>
      <c r="I57" s="237"/>
      <c r="J57" s="717"/>
      <c r="K57" s="718"/>
      <c r="L57" s="718"/>
      <c r="M57" s="718"/>
      <c r="N57" s="718"/>
      <c r="O57" s="718"/>
      <c r="P57" s="719"/>
    </row>
    <row r="58" spans="1:16" ht="18" customHeight="1" x14ac:dyDescent="0.25">
      <c r="A58" s="582"/>
      <c r="B58" s="187" t="s">
        <v>79</v>
      </c>
      <c r="C58" s="229" t="s">
        <v>437</v>
      </c>
      <c r="D58" s="582"/>
      <c r="E58" s="425">
        <f>Evalueringsmatrix!F58</f>
        <v>0</v>
      </c>
      <c r="F58" s="39">
        <v>5</v>
      </c>
      <c r="G58" s="242"/>
      <c r="H58" s="243"/>
      <c r="I58" s="237"/>
      <c r="J58" s="717"/>
      <c r="K58" s="718"/>
      <c r="L58" s="718"/>
      <c r="M58" s="718"/>
      <c r="N58" s="718"/>
      <c r="O58" s="718"/>
      <c r="P58" s="719"/>
    </row>
    <row r="59" spans="1:16" ht="18" customHeight="1" x14ac:dyDescent="0.25">
      <c r="A59" s="583"/>
      <c r="B59" s="187" t="s">
        <v>72</v>
      </c>
      <c r="C59" s="229" t="s">
        <v>111</v>
      </c>
      <c r="D59" s="583"/>
      <c r="E59" s="425">
        <f>Evalueringsmatrix!F59</f>
        <v>0</v>
      </c>
      <c r="F59" s="39">
        <v>50</v>
      </c>
      <c r="G59" s="242"/>
      <c r="H59" s="243"/>
      <c r="I59" s="237"/>
      <c r="J59" s="717"/>
      <c r="K59" s="718"/>
      <c r="L59" s="718"/>
      <c r="M59" s="718"/>
      <c r="N59" s="718"/>
      <c r="O59" s="718"/>
      <c r="P59" s="719"/>
    </row>
    <row r="60" spans="1:16" ht="18" customHeight="1" x14ac:dyDescent="0.25">
      <c r="A60" s="193" t="s">
        <v>28</v>
      </c>
      <c r="B60" s="592" t="s">
        <v>112</v>
      </c>
      <c r="C60" s="593"/>
      <c r="D60" s="435">
        <f>Evalueringsmatrix!E60</f>
        <v>100</v>
      </c>
      <c r="E60" s="443"/>
      <c r="F60" s="31">
        <v>100</v>
      </c>
      <c r="G60" s="240"/>
      <c r="H60" s="241"/>
      <c r="I60" s="237"/>
      <c r="J60" s="717"/>
      <c r="K60" s="718"/>
      <c r="L60" s="718"/>
      <c r="M60" s="718"/>
      <c r="N60" s="718"/>
      <c r="O60" s="718"/>
      <c r="P60" s="719"/>
    </row>
    <row r="61" spans="1:16" ht="18" customHeight="1" x14ac:dyDescent="0.25">
      <c r="A61" s="581"/>
      <c r="B61" s="187" t="s">
        <v>71</v>
      </c>
      <c r="C61" s="229" t="s">
        <v>113</v>
      </c>
      <c r="D61" s="581"/>
      <c r="E61" s="425">
        <f>Evalueringsmatrix!F61</f>
        <v>100</v>
      </c>
      <c r="F61" s="39">
        <v>100</v>
      </c>
      <c r="G61" s="242"/>
      <c r="H61" s="243"/>
      <c r="I61" s="237"/>
      <c r="J61" s="717"/>
      <c r="K61" s="718"/>
      <c r="L61" s="718"/>
      <c r="M61" s="718"/>
      <c r="N61" s="718"/>
      <c r="O61" s="718"/>
      <c r="P61" s="719"/>
    </row>
    <row r="62" spans="1:16" ht="18" customHeight="1" x14ac:dyDescent="0.25">
      <c r="A62" s="582"/>
      <c r="B62" s="187" t="s">
        <v>72</v>
      </c>
      <c r="C62" s="229" t="s">
        <v>114</v>
      </c>
      <c r="D62" s="582"/>
      <c r="E62" s="425">
        <f>Evalueringsmatrix!F62</f>
        <v>83.333333333333329</v>
      </c>
      <c r="F62" s="39">
        <v>100</v>
      </c>
      <c r="G62" s="242"/>
      <c r="H62" s="243"/>
      <c r="I62" s="237"/>
      <c r="J62" s="717"/>
      <c r="K62" s="718"/>
      <c r="L62" s="718"/>
      <c r="M62" s="718"/>
      <c r="N62" s="718"/>
      <c r="O62" s="718"/>
      <c r="P62" s="719"/>
    </row>
    <row r="63" spans="1:16" ht="18" customHeight="1" x14ac:dyDescent="0.25">
      <c r="A63" s="583"/>
      <c r="B63" s="187" t="s">
        <v>73</v>
      </c>
      <c r="C63" s="229" t="s">
        <v>115</v>
      </c>
      <c r="D63" s="583"/>
      <c r="E63" s="425">
        <f>Evalueringsmatrix!F63</f>
        <v>50</v>
      </c>
      <c r="F63" s="39">
        <v>50</v>
      </c>
      <c r="G63" s="242"/>
      <c r="H63" s="243"/>
      <c r="I63" s="237"/>
      <c r="J63" s="717"/>
      <c r="K63" s="718"/>
      <c r="L63" s="718"/>
      <c r="M63" s="718"/>
      <c r="N63" s="718"/>
      <c r="O63" s="718"/>
      <c r="P63" s="719"/>
    </row>
    <row r="64" spans="1:16" ht="18" customHeight="1" x14ac:dyDescent="0.25">
      <c r="A64" s="190" t="s">
        <v>29</v>
      </c>
      <c r="B64" s="587" t="s">
        <v>116</v>
      </c>
      <c r="C64" s="599"/>
      <c r="D64" s="220">
        <f>Evalueringsmatrix!E64</f>
        <v>0</v>
      </c>
      <c r="E64" s="581"/>
      <c r="F64" s="31">
        <v>100</v>
      </c>
      <c r="G64" s="242"/>
      <c r="H64" s="243"/>
      <c r="I64" s="237"/>
      <c r="J64" s="717"/>
      <c r="K64" s="718"/>
      <c r="L64" s="718"/>
      <c r="M64" s="718"/>
      <c r="N64" s="718"/>
      <c r="O64" s="718"/>
      <c r="P64" s="719"/>
    </row>
    <row r="65" spans="1:16" ht="18" customHeight="1" x14ac:dyDescent="0.25">
      <c r="A65" s="190" t="s">
        <v>30</v>
      </c>
      <c r="B65" s="587" t="s">
        <v>117</v>
      </c>
      <c r="C65" s="599"/>
      <c r="D65" s="435">
        <f>Evalueringsmatrix!E65</f>
        <v>0</v>
      </c>
      <c r="E65" s="583"/>
      <c r="F65" s="31">
        <v>100</v>
      </c>
      <c r="G65" s="240"/>
      <c r="H65" s="241"/>
      <c r="I65" s="237"/>
      <c r="J65" s="717"/>
      <c r="K65" s="718"/>
      <c r="L65" s="718"/>
      <c r="M65" s="718"/>
      <c r="N65" s="718"/>
      <c r="O65" s="718"/>
      <c r="P65" s="719"/>
    </row>
    <row r="66" spans="1:16" ht="30.75" customHeight="1" x14ac:dyDescent="0.25">
      <c r="A66" s="581"/>
      <c r="B66" s="223" t="s">
        <v>79</v>
      </c>
      <c r="C66" s="231" t="s">
        <v>118</v>
      </c>
      <c r="D66" s="663"/>
      <c r="E66" s="426">
        <f>Evalueringsmatrix!F66</f>
        <v>0</v>
      </c>
      <c r="F66" s="39">
        <v>20</v>
      </c>
      <c r="G66" s="242"/>
      <c r="H66" s="243"/>
      <c r="I66" s="237"/>
      <c r="J66" s="717"/>
      <c r="K66" s="718"/>
      <c r="L66" s="718"/>
      <c r="M66" s="718"/>
      <c r="N66" s="718"/>
      <c r="O66" s="718"/>
      <c r="P66" s="719"/>
    </row>
    <row r="67" spans="1:16" ht="18" customHeight="1" x14ac:dyDescent="0.25">
      <c r="A67" s="582"/>
      <c r="B67" s="195" t="s">
        <v>80</v>
      </c>
      <c r="C67" s="229" t="s">
        <v>442</v>
      </c>
      <c r="D67" s="663"/>
      <c r="E67" s="425">
        <f>Evalueringsmatrix!F67</f>
        <v>0</v>
      </c>
      <c r="F67" s="39">
        <v>20</v>
      </c>
      <c r="G67" s="242"/>
      <c r="H67" s="243"/>
      <c r="I67" s="237"/>
      <c r="J67" s="717"/>
      <c r="K67" s="718"/>
      <c r="L67" s="718"/>
      <c r="M67" s="718"/>
      <c r="N67" s="718"/>
      <c r="O67" s="718"/>
      <c r="P67" s="719"/>
    </row>
    <row r="68" spans="1:16" ht="18" customHeight="1" x14ac:dyDescent="0.25">
      <c r="A68" s="582"/>
      <c r="B68" s="195" t="s">
        <v>85</v>
      </c>
      <c r="C68" s="229" t="s">
        <v>447</v>
      </c>
      <c r="D68" s="743"/>
      <c r="E68" s="425">
        <f>Evalueringsmatrix!F68</f>
        <v>0</v>
      </c>
      <c r="F68" s="39">
        <v>10</v>
      </c>
      <c r="G68" s="242"/>
      <c r="H68" s="243"/>
      <c r="I68" s="237"/>
      <c r="J68" s="717"/>
      <c r="K68" s="718"/>
      <c r="L68" s="718"/>
      <c r="M68" s="718"/>
      <c r="N68" s="718"/>
      <c r="O68" s="718"/>
      <c r="P68" s="719"/>
    </row>
    <row r="69" spans="1:16" ht="18" customHeight="1" x14ac:dyDescent="0.25">
      <c r="A69" s="582"/>
      <c r="B69" s="195" t="s">
        <v>86</v>
      </c>
      <c r="C69" s="229" t="s">
        <v>436</v>
      </c>
      <c r="D69" s="743"/>
      <c r="E69" s="425">
        <f>Evalueringsmatrix!F69</f>
        <v>0</v>
      </c>
      <c r="F69" s="39">
        <v>5</v>
      </c>
      <c r="G69" s="242"/>
      <c r="H69" s="243"/>
      <c r="I69" s="237"/>
      <c r="J69" s="717"/>
      <c r="K69" s="718"/>
      <c r="L69" s="718"/>
      <c r="M69" s="718"/>
      <c r="N69" s="718"/>
      <c r="O69" s="718"/>
      <c r="P69" s="719"/>
    </row>
    <row r="70" spans="1:16" ht="18" customHeight="1" x14ac:dyDescent="0.25">
      <c r="A70" s="582"/>
      <c r="B70" s="195" t="s">
        <v>87</v>
      </c>
      <c r="C70" s="229" t="s">
        <v>421</v>
      </c>
      <c r="D70" s="743"/>
      <c r="E70" s="425">
        <f>Evalueringsmatrix!F70</f>
        <v>0</v>
      </c>
      <c r="F70" s="39">
        <v>15</v>
      </c>
      <c r="G70" s="242"/>
      <c r="H70" s="243"/>
      <c r="I70" s="237"/>
      <c r="J70" s="717"/>
      <c r="K70" s="718"/>
      <c r="L70" s="718"/>
      <c r="M70" s="718"/>
      <c r="N70" s="718"/>
      <c r="O70" s="718"/>
      <c r="P70" s="719"/>
    </row>
    <row r="71" spans="1:16" ht="18" customHeight="1" x14ac:dyDescent="0.25">
      <c r="A71" s="582"/>
      <c r="B71" s="351" t="s">
        <v>88</v>
      </c>
      <c r="C71" s="232" t="s">
        <v>439</v>
      </c>
      <c r="D71" s="743"/>
      <c r="E71" s="427">
        <f>Evalueringsmatrix!F71</f>
        <v>0</v>
      </c>
      <c r="F71" s="266">
        <v>10</v>
      </c>
      <c r="G71" s="242"/>
      <c r="H71" s="243"/>
      <c r="I71" s="237"/>
      <c r="J71" s="717"/>
      <c r="K71" s="718"/>
      <c r="L71" s="718"/>
      <c r="M71" s="718"/>
      <c r="N71" s="718"/>
      <c r="O71" s="718"/>
      <c r="P71" s="719"/>
    </row>
    <row r="72" spans="1:16" ht="18" customHeight="1" thickBot="1" x14ac:dyDescent="0.3">
      <c r="A72" s="660"/>
      <c r="B72" s="222" t="s">
        <v>73</v>
      </c>
      <c r="C72" s="230" t="s">
        <v>422</v>
      </c>
      <c r="D72" s="744"/>
      <c r="E72" s="428">
        <f>Evalueringsmatrix!F72</f>
        <v>0</v>
      </c>
      <c r="F72" s="145">
        <v>30</v>
      </c>
      <c r="G72" s="242"/>
      <c r="H72" s="243"/>
      <c r="I72" s="237"/>
      <c r="J72" s="717"/>
      <c r="K72" s="718"/>
      <c r="L72" s="718"/>
      <c r="M72" s="718"/>
      <c r="N72" s="718"/>
      <c r="O72" s="718"/>
      <c r="P72" s="719"/>
    </row>
    <row r="73" spans="1:16" ht="18" customHeight="1" x14ac:dyDescent="0.25">
      <c r="A73" s="200" t="s">
        <v>31</v>
      </c>
      <c r="B73" s="592" t="s">
        <v>119</v>
      </c>
      <c r="C73" s="593"/>
      <c r="D73" s="435">
        <f>Evalueringsmatrix!E73</f>
        <v>100</v>
      </c>
      <c r="E73" s="656"/>
      <c r="F73" s="35">
        <v>100</v>
      </c>
      <c r="G73" s="240"/>
      <c r="H73" s="241"/>
      <c r="I73" s="237"/>
      <c r="J73" s="717"/>
      <c r="K73" s="718"/>
      <c r="L73" s="718"/>
      <c r="M73" s="718"/>
      <c r="N73" s="718"/>
      <c r="O73" s="718"/>
      <c r="P73" s="719"/>
    </row>
    <row r="74" spans="1:16" ht="18" hidden="1" customHeight="1" x14ac:dyDescent="0.25">
      <c r="A74" s="193" t="s">
        <v>32</v>
      </c>
      <c r="B74" s="587" t="s">
        <v>120</v>
      </c>
      <c r="C74" s="588"/>
      <c r="D74" s="435">
        <f>Evalueringsmatrix!E74</f>
        <v>0</v>
      </c>
      <c r="E74" s="583"/>
      <c r="F74" s="31">
        <f>SUM(F75:F84)</f>
        <v>100</v>
      </c>
      <c r="G74" s="240"/>
      <c r="H74" s="241"/>
      <c r="I74" s="237"/>
      <c r="J74" s="745"/>
      <c r="K74" s="746"/>
      <c r="L74" s="746"/>
      <c r="M74" s="746"/>
      <c r="N74" s="746"/>
      <c r="O74" s="746"/>
      <c r="P74" s="747"/>
    </row>
    <row r="75" spans="1:16" ht="18" hidden="1" customHeight="1" x14ac:dyDescent="0.25">
      <c r="A75" s="581"/>
      <c r="B75" s="361" t="s">
        <v>71</v>
      </c>
      <c r="C75" s="229" t="s">
        <v>438</v>
      </c>
      <c r="D75" s="657"/>
      <c r="E75" s="425" t="e">
        <f>Evalueringsmatrix!#REF!</f>
        <v>#REF!</v>
      </c>
      <c r="F75" s="39">
        <v>10</v>
      </c>
      <c r="G75" s="242"/>
      <c r="H75" s="243"/>
      <c r="I75" s="237"/>
      <c r="J75" s="745"/>
      <c r="K75" s="746"/>
      <c r="L75" s="746"/>
      <c r="M75" s="746"/>
      <c r="N75" s="746"/>
      <c r="O75" s="746"/>
      <c r="P75" s="747"/>
    </row>
    <row r="76" spans="1:16" ht="18" hidden="1" customHeight="1" x14ac:dyDescent="0.25">
      <c r="A76" s="582"/>
      <c r="B76" s="361" t="s">
        <v>72</v>
      </c>
      <c r="C76" s="229" t="s">
        <v>347</v>
      </c>
      <c r="D76" s="658"/>
      <c r="E76" s="425">
        <f>Evalueringsmatrix!F75</f>
        <v>0</v>
      </c>
      <c r="F76" s="39">
        <v>10</v>
      </c>
      <c r="G76" s="242"/>
      <c r="H76" s="243"/>
      <c r="I76" s="237"/>
      <c r="J76" s="745"/>
      <c r="K76" s="746"/>
      <c r="L76" s="746"/>
      <c r="M76" s="746"/>
      <c r="N76" s="746"/>
      <c r="O76" s="746"/>
      <c r="P76" s="747"/>
    </row>
    <row r="77" spans="1:16" ht="18" hidden="1" customHeight="1" x14ac:dyDescent="0.25">
      <c r="A77" s="582"/>
      <c r="B77" s="362" t="s">
        <v>73</v>
      </c>
      <c r="C77" s="232" t="s">
        <v>222</v>
      </c>
      <c r="D77" s="658"/>
      <c r="E77" s="425">
        <f>Evalueringsmatrix!F76</f>
        <v>0</v>
      </c>
      <c r="F77" s="39">
        <v>10</v>
      </c>
      <c r="G77" s="242"/>
      <c r="H77" s="243"/>
      <c r="I77" s="237"/>
      <c r="J77" s="745"/>
      <c r="K77" s="746"/>
      <c r="L77" s="746"/>
      <c r="M77" s="746"/>
      <c r="N77" s="746"/>
      <c r="O77" s="746"/>
      <c r="P77" s="747"/>
    </row>
    <row r="78" spans="1:16" ht="18" hidden="1" customHeight="1" x14ac:dyDescent="0.25">
      <c r="A78" s="582"/>
      <c r="B78" s="362" t="s">
        <v>293</v>
      </c>
      <c r="C78" s="232" t="s">
        <v>294</v>
      </c>
      <c r="D78" s="658"/>
      <c r="E78" s="425">
        <f>Evalueringsmatrix!F77</f>
        <v>0</v>
      </c>
      <c r="F78" s="39">
        <v>10</v>
      </c>
      <c r="G78" s="242"/>
      <c r="H78" s="243"/>
      <c r="I78" s="237"/>
      <c r="J78" s="745"/>
      <c r="K78" s="746"/>
      <c r="L78" s="746"/>
      <c r="M78" s="746"/>
      <c r="N78" s="746"/>
      <c r="O78" s="746"/>
      <c r="P78" s="747"/>
    </row>
    <row r="79" spans="1:16" ht="18" hidden="1" customHeight="1" x14ac:dyDescent="0.25">
      <c r="A79" s="582"/>
      <c r="B79" s="362" t="s">
        <v>75</v>
      </c>
      <c r="C79" s="232" t="s">
        <v>223</v>
      </c>
      <c r="D79" s="658"/>
      <c r="E79" s="425">
        <f>Evalueringsmatrix!F78</f>
        <v>0</v>
      </c>
      <c r="F79" s="39">
        <v>10</v>
      </c>
      <c r="G79" s="242"/>
      <c r="H79" s="243"/>
      <c r="I79" s="237"/>
      <c r="J79" s="745"/>
      <c r="K79" s="746"/>
      <c r="L79" s="746"/>
      <c r="M79" s="746"/>
      <c r="N79" s="746"/>
      <c r="O79" s="746"/>
      <c r="P79" s="747"/>
    </row>
    <row r="80" spans="1:16" ht="18" hidden="1" customHeight="1" x14ac:dyDescent="0.25">
      <c r="A80" s="582"/>
      <c r="B80" s="362" t="s">
        <v>76</v>
      </c>
      <c r="C80" s="232" t="s">
        <v>348</v>
      </c>
      <c r="D80" s="658"/>
      <c r="E80" s="425">
        <f>Evalueringsmatrix!F79</f>
        <v>0</v>
      </c>
      <c r="F80" s="39">
        <v>10</v>
      </c>
      <c r="G80" s="242"/>
      <c r="H80" s="243"/>
      <c r="I80" s="237"/>
      <c r="J80" s="745"/>
      <c r="K80" s="746"/>
      <c r="L80" s="746"/>
      <c r="M80" s="746"/>
      <c r="N80" s="746"/>
      <c r="O80" s="746"/>
      <c r="P80" s="747"/>
    </row>
    <row r="81" spans="1:16" ht="18" hidden="1" customHeight="1" x14ac:dyDescent="0.25">
      <c r="A81" s="582"/>
      <c r="B81" s="362" t="s">
        <v>96</v>
      </c>
      <c r="C81" s="232" t="s">
        <v>443</v>
      </c>
      <c r="D81" s="658"/>
      <c r="E81" s="425">
        <f>Evalueringsmatrix!F80</f>
        <v>0</v>
      </c>
      <c r="F81" s="39">
        <v>10</v>
      </c>
      <c r="G81" s="242"/>
      <c r="H81" s="243"/>
      <c r="I81" s="237"/>
      <c r="J81" s="745"/>
      <c r="K81" s="746"/>
      <c r="L81" s="746"/>
      <c r="M81" s="746"/>
      <c r="N81" s="746"/>
      <c r="O81" s="746"/>
      <c r="P81" s="747"/>
    </row>
    <row r="82" spans="1:16" ht="18" hidden="1" customHeight="1" x14ac:dyDescent="0.25">
      <c r="A82" s="582"/>
      <c r="B82" s="362" t="s">
        <v>97</v>
      </c>
      <c r="C82" s="232" t="s">
        <v>444</v>
      </c>
      <c r="D82" s="658"/>
      <c r="E82" s="425">
        <f>Evalueringsmatrix!F81</f>
        <v>0</v>
      </c>
      <c r="F82" s="39">
        <v>10</v>
      </c>
      <c r="G82" s="242"/>
      <c r="H82" s="243"/>
      <c r="I82" s="237"/>
      <c r="J82" s="745"/>
      <c r="K82" s="746"/>
      <c r="L82" s="746"/>
      <c r="M82" s="746"/>
      <c r="N82" s="746"/>
      <c r="O82" s="746"/>
      <c r="P82" s="747"/>
    </row>
    <row r="83" spans="1:16" ht="18" hidden="1" customHeight="1" x14ac:dyDescent="0.25">
      <c r="A83" s="582"/>
      <c r="B83" s="362" t="s">
        <v>98</v>
      </c>
      <c r="C83" s="232" t="s">
        <v>445</v>
      </c>
      <c r="D83" s="658"/>
      <c r="E83" s="425">
        <f>Evalueringsmatrix!F82</f>
        <v>0</v>
      </c>
      <c r="F83" s="39">
        <v>10</v>
      </c>
      <c r="G83" s="242"/>
      <c r="H83" s="243"/>
      <c r="I83" s="237"/>
      <c r="J83" s="745"/>
      <c r="K83" s="746"/>
      <c r="L83" s="746"/>
      <c r="M83" s="746"/>
      <c r="N83" s="746"/>
      <c r="O83" s="746"/>
      <c r="P83" s="747"/>
    </row>
    <row r="84" spans="1:16" ht="18" hidden="1" customHeight="1" x14ac:dyDescent="0.25">
      <c r="A84" s="583"/>
      <c r="B84" s="363" t="s">
        <v>98</v>
      </c>
      <c r="C84" s="229" t="s">
        <v>446</v>
      </c>
      <c r="D84" s="659"/>
      <c r="E84" s="425">
        <f>Evalueringsmatrix!F83</f>
        <v>0</v>
      </c>
      <c r="F84" s="39">
        <v>10</v>
      </c>
      <c r="G84" s="242"/>
      <c r="H84" s="243"/>
      <c r="I84" s="237"/>
      <c r="J84" s="745"/>
      <c r="K84" s="746"/>
      <c r="L84" s="746"/>
      <c r="M84" s="746"/>
      <c r="N84" s="746"/>
      <c r="O84" s="746"/>
      <c r="P84" s="747"/>
    </row>
    <row r="85" spans="1:16" ht="18" customHeight="1" x14ac:dyDescent="0.25">
      <c r="A85" s="193" t="s">
        <v>33</v>
      </c>
      <c r="B85" s="592" t="s">
        <v>121</v>
      </c>
      <c r="C85" s="593"/>
      <c r="D85" s="435">
        <f>Evalueringsmatrix!E84</f>
        <v>0</v>
      </c>
      <c r="E85" s="443"/>
      <c r="F85" s="31">
        <f>SUM(F86:F91)</f>
        <v>85</v>
      </c>
      <c r="G85" s="240"/>
      <c r="H85" s="241"/>
      <c r="I85" s="237"/>
      <c r="J85" s="717"/>
      <c r="K85" s="718"/>
      <c r="L85" s="718"/>
      <c r="M85" s="718"/>
      <c r="N85" s="718"/>
      <c r="O85" s="718"/>
      <c r="P85" s="719"/>
    </row>
    <row r="86" spans="1:16" ht="18" customHeight="1" x14ac:dyDescent="0.25">
      <c r="A86" s="581"/>
      <c r="B86" s="187" t="s">
        <v>79</v>
      </c>
      <c r="C86" s="229" t="s">
        <v>224</v>
      </c>
      <c r="D86" s="581"/>
      <c r="E86" s="425">
        <f>Evalueringsmatrix!F85</f>
        <v>0</v>
      </c>
      <c r="F86" s="39">
        <v>7.5</v>
      </c>
      <c r="G86" s="242"/>
      <c r="H86" s="243"/>
      <c r="I86" s="237"/>
      <c r="J86" s="717"/>
      <c r="K86" s="718"/>
      <c r="L86" s="718"/>
      <c r="M86" s="718"/>
      <c r="N86" s="718"/>
      <c r="O86" s="718"/>
      <c r="P86" s="719"/>
    </row>
    <row r="87" spans="1:16" ht="18" customHeight="1" x14ac:dyDescent="0.25">
      <c r="A87" s="582"/>
      <c r="B87" s="187" t="s">
        <v>80</v>
      </c>
      <c r="C87" s="229" t="s">
        <v>440</v>
      </c>
      <c r="D87" s="582"/>
      <c r="E87" s="425">
        <f>Evalueringsmatrix!F86</f>
        <v>0</v>
      </c>
      <c r="F87" s="39">
        <v>7.5</v>
      </c>
      <c r="G87" s="242"/>
      <c r="H87" s="243"/>
      <c r="I87" s="237"/>
      <c r="J87" s="717"/>
      <c r="K87" s="718"/>
      <c r="L87" s="718"/>
      <c r="M87" s="718"/>
      <c r="N87" s="718"/>
      <c r="O87" s="718"/>
      <c r="P87" s="719"/>
    </row>
    <row r="88" spans="1:16" ht="18" customHeight="1" x14ac:dyDescent="0.25">
      <c r="A88" s="582"/>
      <c r="B88" s="187" t="s">
        <v>81</v>
      </c>
      <c r="C88" s="229" t="s">
        <v>441</v>
      </c>
      <c r="D88" s="582"/>
      <c r="E88" s="425">
        <f>Evalueringsmatrix!F87</f>
        <v>0</v>
      </c>
      <c r="F88" s="39">
        <v>5</v>
      </c>
      <c r="G88" s="242"/>
      <c r="H88" s="243"/>
      <c r="I88" s="237"/>
      <c r="J88" s="717"/>
      <c r="K88" s="718"/>
      <c r="L88" s="718"/>
      <c r="M88" s="718"/>
      <c r="N88" s="718"/>
      <c r="O88" s="718"/>
      <c r="P88" s="719"/>
    </row>
    <row r="89" spans="1:16" ht="18" customHeight="1" x14ac:dyDescent="0.25">
      <c r="A89" s="582"/>
      <c r="B89" s="187" t="s">
        <v>72</v>
      </c>
      <c r="C89" s="229" t="s">
        <v>418</v>
      </c>
      <c r="D89" s="582"/>
      <c r="E89" s="425">
        <f>Evalueringsmatrix!F88</f>
        <v>0</v>
      </c>
      <c r="F89" s="39">
        <v>20</v>
      </c>
      <c r="G89" s="242"/>
      <c r="H89" s="243"/>
      <c r="I89" s="237"/>
      <c r="J89" s="717"/>
      <c r="K89" s="718"/>
      <c r="L89" s="718"/>
      <c r="M89" s="718"/>
      <c r="N89" s="718"/>
      <c r="O89" s="718"/>
      <c r="P89" s="719"/>
    </row>
    <row r="90" spans="1:16" ht="18" customHeight="1" x14ac:dyDescent="0.25">
      <c r="A90" s="582"/>
      <c r="B90" s="187" t="s">
        <v>73</v>
      </c>
      <c r="C90" s="229" t="s">
        <v>419</v>
      </c>
      <c r="D90" s="582"/>
      <c r="E90" s="425">
        <f>Evalueringsmatrix!F89</f>
        <v>0</v>
      </c>
      <c r="F90" s="39">
        <v>30</v>
      </c>
      <c r="G90" s="242"/>
      <c r="H90" s="243"/>
      <c r="I90" s="237"/>
      <c r="J90" s="717"/>
      <c r="K90" s="718"/>
      <c r="L90" s="718"/>
      <c r="M90" s="718"/>
      <c r="N90" s="718"/>
      <c r="O90" s="718"/>
      <c r="P90" s="719"/>
    </row>
    <row r="91" spans="1:16" ht="18" customHeight="1" thickBot="1" x14ac:dyDescent="0.3">
      <c r="A91" s="582"/>
      <c r="B91" s="187" t="s">
        <v>101</v>
      </c>
      <c r="C91" s="229" t="s">
        <v>349</v>
      </c>
      <c r="D91" s="582"/>
      <c r="E91" s="436">
        <f>Evalueringsmatrix!F90</f>
        <v>0</v>
      </c>
      <c r="F91" s="266">
        <v>15</v>
      </c>
      <c r="G91" s="242"/>
      <c r="H91" s="243"/>
      <c r="I91" s="237"/>
      <c r="J91" s="717"/>
      <c r="K91" s="718"/>
      <c r="L91" s="718"/>
      <c r="M91" s="718"/>
      <c r="N91" s="718"/>
      <c r="O91" s="718"/>
      <c r="P91" s="719"/>
    </row>
    <row r="92" spans="1:16" ht="18" customHeight="1" x14ac:dyDescent="0.25">
      <c r="A92" s="180" t="s">
        <v>34</v>
      </c>
      <c r="B92" s="620" t="s">
        <v>122</v>
      </c>
      <c r="C92" s="621"/>
      <c r="D92" s="435">
        <f>Evalueringsmatrix!E91</f>
        <v>0</v>
      </c>
      <c r="E92" s="37"/>
      <c r="F92" s="32">
        <f>SUM(F93:F100)</f>
        <v>100</v>
      </c>
      <c r="G92" s="240"/>
      <c r="H92" s="241"/>
      <c r="I92" s="237"/>
      <c r="J92" s="717"/>
      <c r="K92" s="718"/>
      <c r="L92" s="718"/>
      <c r="M92" s="718"/>
      <c r="N92" s="718"/>
      <c r="O92" s="718"/>
      <c r="P92" s="719"/>
    </row>
    <row r="93" spans="1:16" ht="18" customHeight="1" x14ac:dyDescent="0.25">
      <c r="A93" s="581"/>
      <c r="B93" s="187" t="s">
        <v>71</v>
      </c>
      <c r="C93" s="229" t="s">
        <v>123</v>
      </c>
      <c r="D93" s="581"/>
      <c r="E93" s="425">
        <f>Evalueringsmatrix!F92</f>
        <v>0</v>
      </c>
      <c r="F93" s="39">
        <v>30</v>
      </c>
      <c r="G93" s="242"/>
      <c r="H93" s="243"/>
      <c r="I93" s="237"/>
      <c r="J93" s="717"/>
      <c r="K93" s="718"/>
      <c r="L93" s="718"/>
      <c r="M93" s="718"/>
      <c r="N93" s="718"/>
      <c r="O93" s="718"/>
      <c r="P93" s="719"/>
    </row>
    <row r="94" spans="1:16" ht="18" customHeight="1" x14ac:dyDescent="0.25">
      <c r="A94" s="582"/>
      <c r="B94" s="187" t="s">
        <v>72</v>
      </c>
      <c r="C94" s="229" t="s">
        <v>124</v>
      </c>
      <c r="D94" s="582"/>
      <c r="E94" s="425">
        <f>Evalueringsmatrix!F93</f>
        <v>0</v>
      </c>
      <c r="F94" s="39">
        <v>10</v>
      </c>
      <c r="G94" s="242"/>
      <c r="H94" s="243"/>
      <c r="I94" s="237"/>
      <c r="J94" s="717"/>
      <c r="K94" s="718"/>
      <c r="L94" s="718"/>
      <c r="M94" s="718"/>
      <c r="N94" s="718"/>
      <c r="O94" s="718"/>
      <c r="P94" s="719"/>
    </row>
    <row r="95" spans="1:16" ht="27" customHeight="1" x14ac:dyDescent="0.25">
      <c r="A95" s="582"/>
      <c r="B95" s="197" t="s">
        <v>73</v>
      </c>
      <c r="C95" s="229" t="s">
        <v>125</v>
      </c>
      <c r="D95" s="582"/>
      <c r="E95" s="425">
        <f>Evalueringsmatrix!F94</f>
        <v>0</v>
      </c>
      <c r="F95" s="39">
        <v>5</v>
      </c>
      <c r="G95" s="242"/>
      <c r="H95" s="243"/>
      <c r="I95" s="237"/>
      <c r="J95" s="717"/>
      <c r="K95" s="718"/>
      <c r="L95" s="718"/>
      <c r="M95" s="718"/>
      <c r="N95" s="718"/>
      <c r="O95" s="718"/>
      <c r="P95" s="719"/>
    </row>
    <row r="96" spans="1:16" ht="18" customHeight="1" x14ac:dyDescent="0.25">
      <c r="A96" s="582"/>
      <c r="B96" s="197" t="s">
        <v>74</v>
      </c>
      <c r="C96" s="232" t="s">
        <v>126</v>
      </c>
      <c r="D96" s="582"/>
      <c r="E96" s="425">
        <f>Evalueringsmatrix!F95</f>
        <v>0</v>
      </c>
      <c r="F96" s="39">
        <v>5</v>
      </c>
      <c r="G96" s="242"/>
      <c r="H96" s="243"/>
      <c r="I96" s="237"/>
      <c r="J96" s="717"/>
      <c r="K96" s="718"/>
      <c r="L96" s="718"/>
      <c r="M96" s="718"/>
      <c r="N96" s="718"/>
      <c r="O96" s="718"/>
      <c r="P96" s="719"/>
    </row>
    <row r="97" spans="1:16" ht="18" customHeight="1" x14ac:dyDescent="0.25">
      <c r="A97" s="582"/>
      <c r="B97" s="197" t="s">
        <v>75</v>
      </c>
      <c r="C97" s="232" t="s">
        <v>127</v>
      </c>
      <c r="D97" s="582"/>
      <c r="E97" s="425">
        <f>Evalueringsmatrix!F96</f>
        <v>0</v>
      </c>
      <c r="F97" s="39">
        <v>30</v>
      </c>
      <c r="G97" s="242"/>
      <c r="H97" s="243"/>
      <c r="I97" s="237"/>
      <c r="J97" s="717"/>
      <c r="K97" s="718"/>
      <c r="L97" s="718"/>
      <c r="M97" s="718"/>
      <c r="N97" s="718"/>
      <c r="O97" s="718"/>
      <c r="P97" s="719"/>
    </row>
    <row r="98" spans="1:16" ht="18" customHeight="1" x14ac:dyDescent="0.25">
      <c r="A98" s="582"/>
      <c r="B98" s="197" t="s">
        <v>76</v>
      </c>
      <c r="C98" s="232" t="s">
        <v>128</v>
      </c>
      <c r="D98" s="582"/>
      <c r="E98" s="425">
        <f>Evalueringsmatrix!F96</f>
        <v>0</v>
      </c>
      <c r="F98" s="39">
        <v>10</v>
      </c>
      <c r="G98" s="242"/>
      <c r="H98" s="243"/>
      <c r="I98" s="252"/>
      <c r="J98" s="717" t="s">
        <v>343</v>
      </c>
      <c r="K98" s="718"/>
      <c r="L98" s="718"/>
      <c r="M98" s="718"/>
      <c r="N98" s="718"/>
      <c r="O98" s="718"/>
      <c r="P98" s="719"/>
    </row>
    <row r="99" spans="1:16" ht="26.25" customHeight="1" x14ac:dyDescent="0.25">
      <c r="A99" s="582"/>
      <c r="B99" s="197" t="s">
        <v>77</v>
      </c>
      <c r="C99" s="232" t="s">
        <v>129</v>
      </c>
      <c r="D99" s="582"/>
      <c r="E99" s="425">
        <f>Evalueringsmatrix!F97</f>
        <v>0</v>
      </c>
      <c r="F99" s="39">
        <v>5</v>
      </c>
      <c r="G99" s="242"/>
      <c r="H99" s="243"/>
      <c r="I99" s="252"/>
      <c r="J99" s="717"/>
      <c r="K99" s="718"/>
      <c r="L99" s="718"/>
      <c r="M99" s="718"/>
      <c r="N99" s="718"/>
      <c r="O99" s="718"/>
      <c r="P99" s="719"/>
    </row>
    <row r="100" spans="1:16" ht="18" customHeight="1" x14ac:dyDescent="0.25">
      <c r="A100" s="583"/>
      <c r="B100" s="187" t="s">
        <v>78</v>
      </c>
      <c r="C100" s="229" t="s">
        <v>130</v>
      </c>
      <c r="D100" s="583"/>
      <c r="E100" s="425">
        <f>Evalueringsmatrix!F98</f>
        <v>0</v>
      </c>
      <c r="F100" s="39">
        <v>5</v>
      </c>
      <c r="G100" s="242"/>
      <c r="H100" s="243"/>
      <c r="I100" s="252"/>
      <c r="J100" s="717"/>
      <c r="K100" s="718"/>
      <c r="L100" s="718"/>
      <c r="M100" s="718"/>
      <c r="N100" s="718"/>
      <c r="O100" s="718"/>
      <c r="P100" s="719"/>
    </row>
    <row r="101" spans="1:16" ht="18" customHeight="1" x14ac:dyDescent="0.25">
      <c r="A101" s="190" t="s">
        <v>35</v>
      </c>
      <c r="B101" s="592" t="s">
        <v>131</v>
      </c>
      <c r="C101" s="593"/>
      <c r="D101" s="435">
        <f>Evalueringsmatrix!E98</f>
        <v>0</v>
      </c>
      <c r="E101" s="219"/>
      <c r="F101" s="31">
        <v>100</v>
      </c>
      <c r="G101" s="240"/>
      <c r="H101" s="241"/>
      <c r="I101" s="237"/>
      <c r="J101" s="717"/>
      <c r="K101" s="718"/>
      <c r="L101" s="718"/>
      <c r="M101" s="718"/>
      <c r="N101" s="718"/>
      <c r="O101" s="718"/>
      <c r="P101" s="719"/>
    </row>
    <row r="102" spans="1:16" ht="18" customHeight="1" x14ac:dyDescent="0.25">
      <c r="A102" s="537"/>
      <c r="B102" s="187" t="s">
        <v>72</v>
      </c>
      <c r="C102" s="233" t="s">
        <v>132</v>
      </c>
      <c r="D102" s="538"/>
      <c r="E102" s="429">
        <f>Evalueringsmatrix!F99</f>
        <v>0</v>
      </c>
      <c r="F102" s="39">
        <v>100</v>
      </c>
      <c r="G102" s="242"/>
      <c r="H102" s="243"/>
      <c r="I102" s="237"/>
      <c r="J102" s="717"/>
      <c r="K102" s="718"/>
      <c r="L102" s="718"/>
      <c r="M102" s="718"/>
      <c r="N102" s="718"/>
      <c r="O102" s="718"/>
      <c r="P102" s="719"/>
    </row>
    <row r="103" spans="1:16" ht="18" customHeight="1" x14ac:dyDescent="0.25">
      <c r="A103" s="190" t="s">
        <v>36</v>
      </c>
      <c r="B103" s="587" t="s">
        <v>133</v>
      </c>
      <c r="C103" s="599"/>
      <c r="D103" s="435">
        <f>Evalueringsmatrix!E100</f>
        <v>0</v>
      </c>
      <c r="E103" s="263"/>
      <c r="F103" s="31">
        <f>SUM(F104:F106)</f>
        <v>100</v>
      </c>
      <c r="G103" s="240"/>
      <c r="H103" s="241"/>
      <c r="I103" s="237"/>
      <c r="J103" s="717"/>
      <c r="K103" s="718"/>
      <c r="L103" s="718"/>
      <c r="M103" s="718"/>
      <c r="N103" s="718"/>
      <c r="O103" s="718"/>
      <c r="P103" s="719"/>
    </row>
    <row r="104" spans="1:16" ht="18" customHeight="1" x14ac:dyDescent="0.25">
      <c r="A104" s="581"/>
      <c r="B104" s="187" t="s">
        <v>71</v>
      </c>
      <c r="C104" s="229" t="s">
        <v>134</v>
      </c>
      <c r="D104" s="581"/>
      <c r="E104" s="425">
        <f>Evalueringsmatrix!F101</f>
        <v>0</v>
      </c>
      <c r="F104" s="39">
        <v>50</v>
      </c>
      <c r="G104" s="242"/>
      <c r="H104" s="243"/>
      <c r="I104" s="237"/>
      <c r="J104" s="717"/>
      <c r="K104" s="718"/>
      <c r="L104" s="718"/>
      <c r="M104" s="718"/>
      <c r="N104" s="718"/>
      <c r="O104" s="718"/>
      <c r="P104" s="719"/>
    </row>
    <row r="105" spans="1:16" ht="18" customHeight="1" x14ac:dyDescent="0.25">
      <c r="A105" s="582"/>
      <c r="B105" s="187" t="s">
        <v>75</v>
      </c>
      <c r="C105" s="229" t="s">
        <v>295</v>
      </c>
      <c r="D105" s="582"/>
      <c r="E105" s="425">
        <f>Evalueringsmatrix!F102</f>
        <v>0</v>
      </c>
      <c r="F105" s="39">
        <v>25</v>
      </c>
      <c r="G105" s="242"/>
      <c r="H105" s="243"/>
      <c r="I105" s="237"/>
      <c r="J105" s="717"/>
      <c r="K105" s="718"/>
      <c r="L105" s="718"/>
      <c r="M105" s="718"/>
      <c r="N105" s="718"/>
      <c r="O105" s="718"/>
      <c r="P105" s="719"/>
    </row>
    <row r="106" spans="1:16" ht="18" customHeight="1" x14ac:dyDescent="0.25">
      <c r="A106" s="582"/>
      <c r="B106" s="187" t="s">
        <v>296</v>
      </c>
      <c r="C106" s="229" t="s">
        <v>297</v>
      </c>
      <c r="D106" s="582"/>
      <c r="E106" s="425">
        <f>Evalueringsmatrix!F103</f>
        <v>0</v>
      </c>
      <c r="F106" s="39">
        <v>25</v>
      </c>
      <c r="G106" s="242"/>
      <c r="H106" s="243"/>
      <c r="I106" s="237"/>
      <c r="J106" s="717"/>
      <c r="K106" s="718"/>
      <c r="L106" s="718"/>
      <c r="M106" s="718"/>
      <c r="N106" s="718"/>
      <c r="O106" s="718"/>
      <c r="P106" s="719"/>
    </row>
    <row r="107" spans="1:16" ht="18" customHeight="1" x14ac:dyDescent="0.25">
      <c r="A107" s="190" t="s">
        <v>37</v>
      </c>
      <c r="B107" s="587" t="s">
        <v>135</v>
      </c>
      <c r="C107" s="599"/>
      <c r="D107" s="435">
        <f>Evalueringsmatrix!E104</f>
        <v>0</v>
      </c>
      <c r="E107" s="263"/>
      <c r="F107" s="31">
        <f>SUM(F108:F113)</f>
        <v>100</v>
      </c>
      <c r="G107" s="240"/>
      <c r="H107" s="241"/>
      <c r="I107" s="237"/>
      <c r="J107" s="717"/>
      <c r="K107" s="718"/>
      <c r="L107" s="718"/>
      <c r="M107" s="718"/>
      <c r="N107" s="718"/>
      <c r="O107" s="718"/>
      <c r="P107" s="719"/>
    </row>
    <row r="108" spans="1:16" ht="18" customHeight="1" x14ac:dyDescent="0.25">
      <c r="A108" s="581"/>
      <c r="B108" s="187" t="s">
        <v>71</v>
      </c>
      <c r="C108" s="229" t="s">
        <v>136</v>
      </c>
      <c r="D108" s="581"/>
      <c r="E108" s="425">
        <f>Evalueringsmatrix!F105</f>
        <v>0</v>
      </c>
      <c r="F108" s="39">
        <v>20</v>
      </c>
      <c r="G108" s="242"/>
      <c r="H108" s="243"/>
      <c r="I108" s="237"/>
      <c r="J108" s="717"/>
      <c r="K108" s="718"/>
      <c r="L108" s="718"/>
      <c r="M108" s="718"/>
      <c r="N108" s="718"/>
      <c r="O108" s="718"/>
      <c r="P108" s="719"/>
    </row>
    <row r="109" spans="1:16" ht="18" customHeight="1" x14ac:dyDescent="0.25">
      <c r="A109" s="582"/>
      <c r="B109" s="187" t="s">
        <v>72</v>
      </c>
      <c r="C109" s="229" t="s">
        <v>137</v>
      </c>
      <c r="D109" s="582"/>
      <c r="E109" s="425">
        <f>Evalueringsmatrix!F106</f>
        <v>0</v>
      </c>
      <c r="F109" s="39">
        <v>20</v>
      </c>
      <c r="G109" s="242"/>
      <c r="H109" s="243"/>
      <c r="I109" s="237"/>
      <c r="J109" s="717"/>
      <c r="K109" s="718"/>
      <c r="L109" s="718"/>
      <c r="M109" s="718"/>
      <c r="N109" s="718"/>
      <c r="O109" s="718"/>
      <c r="P109" s="719"/>
    </row>
    <row r="110" spans="1:16" ht="18" customHeight="1" x14ac:dyDescent="0.25">
      <c r="A110" s="582"/>
      <c r="B110" s="187" t="s">
        <v>73</v>
      </c>
      <c r="C110" s="229" t="s">
        <v>298</v>
      </c>
      <c r="D110" s="582"/>
      <c r="E110" s="425">
        <f>Evalueringsmatrix!F107</f>
        <v>0</v>
      </c>
      <c r="F110" s="39">
        <v>15</v>
      </c>
      <c r="G110" s="242"/>
      <c r="H110" s="243"/>
      <c r="I110" s="237"/>
      <c r="J110" s="717"/>
      <c r="K110" s="718"/>
      <c r="L110" s="718"/>
      <c r="M110" s="718"/>
      <c r="N110" s="718"/>
      <c r="O110" s="718"/>
      <c r="P110" s="719"/>
    </row>
    <row r="111" spans="1:16" ht="18" customHeight="1" x14ac:dyDescent="0.25">
      <c r="A111" s="582"/>
      <c r="B111" s="187" t="s">
        <v>74</v>
      </c>
      <c r="C111" s="229" t="s">
        <v>299</v>
      </c>
      <c r="D111" s="582"/>
      <c r="E111" s="425">
        <f>Evalueringsmatrix!F108</f>
        <v>0</v>
      </c>
      <c r="F111" s="39">
        <v>15</v>
      </c>
      <c r="G111" s="242"/>
      <c r="H111" s="243"/>
      <c r="I111" s="237"/>
      <c r="J111" s="717"/>
      <c r="K111" s="718"/>
      <c r="L111" s="718"/>
      <c r="M111" s="718"/>
      <c r="N111" s="718"/>
      <c r="O111" s="718"/>
      <c r="P111" s="719"/>
    </row>
    <row r="112" spans="1:16" ht="18" customHeight="1" x14ac:dyDescent="0.25">
      <c r="A112" s="582"/>
      <c r="B112" s="187" t="s">
        <v>75</v>
      </c>
      <c r="C112" s="229" t="s">
        <v>138</v>
      </c>
      <c r="D112" s="582"/>
      <c r="E112" s="425">
        <f>Evalueringsmatrix!F109</f>
        <v>0</v>
      </c>
      <c r="F112" s="39">
        <v>15</v>
      </c>
      <c r="G112" s="242"/>
      <c r="H112" s="243"/>
      <c r="I112" s="237"/>
      <c r="J112" s="717"/>
      <c r="K112" s="718"/>
      <c r="L112" s="718"/>
      <c r="M112" s="718"/>
      <c r="N112" s="718"/>
      <c r="O112" s="718"/>
      <c r="P112" s="719"/>
    </row>
    <row r="113" spans="1:16" ht="18" customHeight="1" x14ac:dyDescent="0.25">
      <c r="A113" s="582"/>
      <c r="B113" s="197" t="s">
        <v>76</v>
      </c>
      <c r="C113" s="232" t="s">
        <v>300</v>
      </c>
      <c r="D113" s="582"/>
      <c r="E113" s="427">
        <f>Evalueringsmatrix!F110</f>
        <v>0</v>
      </c>
      <c r="F113" s="266">
        <v>15</v>
      </c>
      <c r="G113" s="242"/>
      <c r="H113" s="243"/>
      <c r="I113" s="237"/>
      <c r="J113" s="717"/>
      <c r="K113" s="718"/>
      <c r="L113" s="718"/>
      <c r="M113" s="718"/>
      <c r="N113" s="718"/>
      <c r="O113" s="718"/>
      <c r="P113" s="719"/>
    </row>
    <row r="114" spans="1:16" ht="18" customHeight="1" x14ac:dyDescent="0.25">
      <c r="A114" s="190" t="s">
        <v>38</v>
      </c>
      <c r="B114" s="587" t="s">
        <v>139</v>
      </c>
      <c r="C114" s="599"/>
      <c r="D114" s="436">
        <f>Evalueringsmatrix!E111</f>
        <v>0</v>
      </c>
      <c r="E114" s="263"/>
      <c r="F114" s="31">
        <f>SUM(F115:F122)</f>
        <v>100</v>
      </c>
      <c r="G114" s="240"/>
      <c r="H114" s="241"/>
      <c r="I114" s="237"/>
      <c r="J114" s="717"/>
      <c r="K114" s="718"/>
      <c r="L114" s="718"/>
      <c r="M114" s="718"/>
      <c r="N114" s="718"/>
      <c r="O114" s="718"/>
      <c r="P114" s="719"/>
    </row>
    <row r="115" spans="1:16" ht="18" customHeight="1" x14ac:dyDescent="0.25">
      <c r="A115" s="582"/>
      <c r="B115" s="187" t="s">
        <v>79</v>
      </c>
      <c r="C115" s="229" t="s">
        <v>140</v>
      </c>
      <c r="D115" s="581"/>
      <c r="E115" s="425">
        <f>Evalueringsmatrix!F112</f>
        <v>0</v>
      </c>
      <c r="F115" s="39">
        <v>20</v>
      </c>
      <c r="G115" s="242"/>
      <c r="H115" s="243"/>
      <c r="I115" s="237"/>
      <c r="J115" s="717"/>
      <c r="K115" s="718"/>
      <c r="L115" s="718"/>
      <c r="M115" s="718"/>
      <c r="N115" s="718"/>
      <c r="O115" s="718"/>
      <c r="P115" s="719"/>
    </row>
    <row r="116" spans="1:16" ht="18" customHeight="1" x14ac:dyDescent="0.25">
      <c r="A116" s="582"/>
      <c r="B116" s="187" t="s">
        <v>80</v>
      </c>
      <c r="C116" s="229" t="s">
        <v>141</v>
      </c>
      <c r="D116" s="582"/>
      <c r="E116" s="425">
        <f>Evalueringsmatrix!F113</f>
        <v>0</v>
      </c>
      <c r="F116" s="39">
        <v>15</v>
      </c>
      <c r="G116" s="242"/>
      <c r="H116" s="243"/>
      <c r="I116" s="237"/>
      <c r="J116" s="717"/>
      <c r="K116" s="718"/>
      <c r="L116" s="718"/>
      <c r="M116" s="718"/>
      <c r="N116" s="718"/>
      <c r="O116" s="718"/>
      <c r="P116" s="719"/>
    </row>
    <row r="117" spans="1:16" ht="18" customHeight="1" x14ac:dyDescent="0.25">
      <c r="A117" s="582"/>
      <c r="B117" s="187" t="s">
        <v>83</v>
      </c>
      <c r="C117" s="229" t="s">
        <v>142</v>
      </c>
      <c r="D117" s="582"/>
      <c r="E117" s="425">
        <f>Evalueringsmatrix!F114</f>
        <v>0</v>
      </c>
      <c r="F117" s="39">
        <v>15</v>
      </c>
      <c r="G117" s="242"/>
      <c r="H117" s="243"/>
      <c r="I117" s="237"/>
      <c r="J117" s="717"/>
      <c r="K117" s="718"/>
      <c r="L117" s="718"/>
      <c r="M117" s="718"/>
      <c r="N117" s="718"/>
      <c r="O117" s="718"/>
      <c r="P117" s="719"/>
    </row>
    <row r="118" spans="1:16" ht="18" customHeight="1" x14ac:dyDescent="0.25">
      <c r="A118" s="582"/>
      <c r="B118" s="187" t="s">
        <v>84</v>
      </c>
      <c r="C118" s="229" t="s">
        <v>143</v>
      </c>
      <c r="D118" s="582"/>
      <c r="E118" s="425">
        <f>Evalueringsmatrix!F115</f>
        <v>0</v>
      </c>
      <c r="F118" s="39">
        <v>10</v>
      </c>
      <c r="G118" s="242"/>
      <c r="H118" s="243"/>
      <c r="I118" s="237"/>
      <c r="J118" s="717"/>
      <c r="K118" s="718"/>
      <c r="L118" s="718"/>
      <c r="M118" s="718"/>
      <c r="N118" s="718"/>
      <c r="O118" s="718"/>
      <c r="P118" s="719"/>
    </row>
    <row r="119" spans="1:16" ht="18" customHeight="1" x14ac:dyDescent="0.25">
      <c r="A119" s="582"/>
      <c r="B119" s="187" t="s">
        <v>86</v>
      </c>
      <c r="C119" s="229" t="s">
        <v>144</v>
      </c>
      <c r="D119" s="582"/>
      <c r="E119" s="425">
        <f>Evalueringsmatrix!F116</f>
        <v>0</v>
      </c>
      <c r="F119" s="39">
        <v>15</v>
      </c>
      <c r="G119" s="242"/>
      <c r="H119" s="243"/>
      <c r="I119" s="237"/>
      <c r="J119" s="717"/>
      <c r="K119" s="718"/>
      <c r="L119" s="718"/>
      <c r="M119" s="718"/>
      <c r="N119" s="718"/>
      <c r="O119" s="718"/>
      <c r="P119" s="719"/>
    </row>
    <row r="120" spans="1:16" ht="18" customHeight="1" x14ac:dyDescent="0.25">
      <c r="A120" s="582"/>
      <c r="B120" s="187" t="s">
        <v>87</v>
      </c>
      <c r="C120" s="229" t="s">
        <v>145</v>
      </c>
      <c r="D120" s="582"/>
      <c r="E120" s="425">
        <f>Evalueringsmatrix!F117</f>
        <v>0</v>
      </c>
      <c r="F120" s="39">
        <v>5</v>
      </c>
      <c r="G120" s="242"/>
      <c r="H120" s="243"/>
      <c r="I120" s="237"/>
      <c r="J120" s="717"/>
      <c r="K120" s="718"/>
      <c r="L120" s="718"/>
      <c r="M120" s="718"/>
      <c r="N120" s="718"/>
      <c r="O120" s="718"/>
      <c r="P120" s="719"/>
    </row>
    <row r="121" spans="1:16" ht="18" customHeight="1" x14ac:dyDescent="0.25">
      <c r="A121" s="582"/>
      <c r="B121" s="187" t="s">
        <v>88</v>
      </c>
      <c r="C121" s="229" t="s">
        <v>146</v>
      </c>
      <c r="D121" s="582"/>
      <c r="E121" s="425">
        <f>Evalueringsmatrix!F118</f>
        <v>0</v>
      </c>
      <c r="F121" s="39">
        <v>5</v>
      </c>
      <c r="G121" s="242"/>
      <c r="H121" s="243"/>
      <c r="I121" s="237"/>
      <c r="J121" s="717"/>
      <c r="K121" s="718"/>
      <c r="L121" s="718"/>
      <c r="M121" s="718"/>
      <c r="N121" s="718"/>
      <c r="O121" s="718"/>
      <c r="P121" s="719"/>
    </row>
    <row r="122" spans="1:16" ht="18" customHeight="1" x14ac:dyDescent="0.25">
      <c r="A122" s="582"/>
      <c r="B122" s="187" t="s">
        <v>89</v>
      </c>
      <c r="C122" s="229" t="s">
        <v>147</v>
      </c>
      <c r="D122" s="582"/>
      <c r="E122" s="425">
        <f>Evalueringsmatrix!F119</f>
        <v>0</v>
      </c>
      <c r="F122" s="39">
        <v>15</v>
      </c>
      <c r="G122" s="242"/>
      <c r="H122" s="243"/>
      <c r="I122" s="237"/>
      <c r="J122" s="717"/>
      <c r="K122" s="718"/>
      <c r="L122" s="718"/>
      <c r="M122" s="718"/>
      <c r="N122" s="718"/>
      <c r="O122" s="718"/>
      <c r="P122" s="719"/>
    </row>
    <row r="123" spans="1:16" ht="18" customHeight="1" x14ac:dyDescent="0.25">
      <c r="A123" s="190" t="s">
        <v>39</v>
      </c>
      <c r="B123" s="587" t="s">
        <v>148</v>
      </c>
      <c r="C123" s="599"/>
      <c r="D123" s="436">
        <f>Evalueringsmatrix!E120</f>
        <v>0</v>
      </c>
      <c r="E123" s="263"/>
      <c r="F123" s="31">
        <v>100</v>
      </c>
      <c r="G123" s="240"/>
      <c r="H123" s="241"/>
      <c r="I123" s="237"/>
      <c r="J123" s="717"/>
      <c r="K123" s="718"/>
      <c r="L123" s="718"/>
      <c r="M123" s="718"/>
      <c r="N123" s="718"/>
      <c r="O123" s="718"/>
      <c r="P123" s="719"/>
    </row>
    <row r="124" spans="1:16" ht="18" customHeight="1" x14ac:dyDescent="0.25">
      <c r="A124" s="581"/>
      <c r="B124" s="187" t="s">
        <v>79</v>
      </c>
      <c r="C124" s="229" t="s">
        <v>302</v>
      </c>
      <c r="D124" s="597"/>
      <c r="E124" s="425">
        <f>Evalueringsmatrix!F121</f>
        <v>0</v>
      </c>
      <c r="F124" s="39">
        <v>20</v>
      </c>
      <c r="G124" s="242"/>
      <c r="H124" s="243"/>
      <c r="I124" s="237"/>
      <c r="J124" s="717"/>
      <c r="K124" s="718"/>
      <c r="L124" s="718"/>
      <c r="M124" s="718"/>
      <c r="N124" s="718"/>
      <c r="O124" s="718"/>
      <c r="P124" s="719"/>
    </row>
    <row r="125" spans="1:16" ht="18" customHeight="1" x14ac:dyDescent="0.25">
      <c r="A125" s="582"/>
      <c r="B125" s="187" t="s">
        <v>80</v>
      </c>
      <c r="C125" s="229" t="s">
        <v>423</v>
      </c>
      <c r="D125" s="597"/>
      <c r="E125" s="425">
        <f>Evalueringsmatrix!F122</f>
        <v>0</v>
      </c>
      <c r="F125" s="39">
        <v>20</v>
      </c>
      <c r="G125" s="242"/>
      <c r="H125" s="243"/>
      <c r="I125" s="237"/>
      <c r="J125" s="717"/>
      <c r="K125" s="718"/>
      <c r="L125" s="718"/>
      <c r="M125" s="718"/>
      <c r="N125" s="718"/>
      <c r="O125" s="718"/>
      <c r="P125" s="719"/>
    </row>
    <row r="126" spans="1:16" ht="18" customHeight="1" x14ac:dyDescent="0.25">
      <c r="A126" s="582"/>
      <c r="B126" s="187" t="s">
        <v>82</v>
      </c>
      <c r="C126" s="229" t="s">
        <v>424</v>
      </c>
      <c r="D126" s="597"/>
      <c r="E126" s="425">
        <f>Evalueringsmatrix!F123</f>
        <v>0</v>
      </c>
      <c r="F126" s="39">
        <v>20</v>
      </c>
      <c r="G126" s="242"/>
      <c r="H126" s="243"/>
      <c r="I126" s="237"/>
      <c r="J126" s="717"/>
      <c r="K126" s="718"/>
      <c r="L126" s="718"/>
      <c r="M126" s="718"/>
      <c r="N126" s="718"/>
      <c r="O126" s="718"/>
      <c r="P126" s="719"/>
    </row>
    <row r="127" spans="1:16" ht="18" customHeight="1" x14ac:dyDescent="0.25">
      <c r="A127" s="582"/>
      <c r="B127" s="197" t="s">
        <v>83</v>
      </c>
      <c r="C127" s="232" t="s">
        <v>457</v>
      </c>
      <c r="D127" s="581"/>
      <c r="E127" s="427">
        <f>Evalueringsmatrix!F124</f>
        <v>0</v>
      </c>
      <c r="F127" s="266">
        <v>20</v>
      </c>
      <c r="G127" s="242"/>
      <c r="H127" s="243"/>
      <c r="I127" s="237"/>
      <c r="J127" s="717"/>
      <c r="K127" s="718"/>
      <c r="L127" s="718"/>
      <c r="M127" s="718"/>
      <c r="N127" s="718"/>
      <c r="O127" s="718"/>
      <c r="P127" s="719"/>
    </row>
    <row r="128" spans="1:16" ht="18" customHeight="1" x14ac:dyDescent="0.25">
      <c r="A128" s="190" t="s">
        <v>40</v>
      </c>
      <c r="B128" s="587" t="s">
        <v>150</v>
      </c>
      <c r="C128" s="599"/>
      <c r="D128" s="436">
        <f>Evalueringsmatrix!E125</f>
        <v>0</v>
      </c>
      <c r="E128" s="263"/>
      <c r="F128" s="31">
        <v>100</v>
      </c>
      <c r="G128" s="240"/>
      <c r="H128" s="241"/>
      <c r="I128" s="237"/>
      <c r="J128" s="717"/>
      <c r="K128" s="718"/>
      <c r="L128" s="718"/>
      <c r="M128" s="718"/>
      <c r="N128" s="718"/>
      <c r="O128" s="718"/>
      <c r="P128" s="719"/>
    </row>
    <row r="129" spans="1:16" ht="18" customHeight="1" x14ac:dyDescent="0.25">
      <c r="A129" s="582"/>
      <c r="B129" s="368" t="s">
        <v>529</v>
      </c>
      <c r="C129" s="231" t="s">
        <v>493</v>
      </c>
      <c r="D129" s="582"/>
      <c r="E129" s="426">
        <f>Evalueringsmatrix!F126</f>
        <v>0</v>
      </c>
      <c r="F129" s="369">
        <v>25</v>
      </c>
      <c r="G129" s="242"/>
      <c r="H129" s="243"/>
      <c r="I129" s="237"/>
      <c r="J129" s="717"/>
      <c r="K129" s="718"/>
      <c r="L129" s="718"/>
      <c r="M129" s="718"/>
      <c r="N129" s="718"/>
      <c r="O129" s="718"/>
      <c r="P129" s="719"/>
    </row>
    <row r="130" spans="1:16" ht="18" customHeight="1" x14ac:dyDescent="0.25">
      <c r="A130" s="582"/>
      <c r="B130" s="368" t="s">
        <v>71</v>
      </c>
      <c r="C130" s="231" t="s">
        <v>303</v>
      </c>
      <c r="D130" s="582"/>
      <c r="E130" s="426">
        <f>Evalueringsmatrix!F127</f>
        <v>0</v>
      </c>
      <c r="F130" s="369">
        <v>20</v>
      </c>
      <c r="G130" s="242"/>
      <c r="H130" s="243"/>
      <c r="I130" s="358"/>
      <c r="J130" s="522"/>
      <c r="K130" s="523"/>
      <c r="L130" s="523"/>
      <c r="M130" s="523"/>
      <c r="N130" s="523"/>
      <c r="O130" s="523"/>
      <c r="P130" s="524"/>
    </row>
    <row r="131" spans="1:16" ht="18" customHeight="1" x14ac:dyDescent="0.25">
      <c r="A131" s="582"/>
      <c r="B131" s="187" t="s">
        <v>85</v>
      </c>
      <c r="C131" s="232" t="s">
        <v>304</v>
      </c>
      <c r="D131" s="582"/>
      <c r="E131" s="425">
        <f>Evalueringsmatrix!F128</f>
        <v>0</v>
      </c>
      <c r="F131" s="39">
        <v>20</v>
      </c>
      <c r="G131" s="242"/>
      <c r="H131" s="243"/>
      <c r="I131" s="237"/>
      <c r="J131" s="717"/>
      <c r="K131" s="718"/>
      <c r="L131" s="718"/>
      <c r="M131" s="718"/>
      <c r="N131" s="718"/>
      <c r="O131" s="718"/>
      <c r="P131" s="719"/>
    </row>
    <row r="132" spans="1:16" ht="18" customHeight="1" x14ac:dyDescent="0.25">
      <c r="A132" s="582"/>
      <c r="B132" s="187" t="s">
        <v>86</v>
      </c>
      <c r="C132" s="232" t="s">
        <v>305</v>
      </c>
      <c r="D132" s="582"/>
      <c r="E132" s="425">
        <f>Evalueringsmatrix!F129</f>
        <v>0</v>
      </c>
      <c r="F132" s="39">
        <v>10</v>
      </c>
      <c r="G132" s="242"/>
      <c r="H132" s="243"/>
      <c r="I132" s="237"/>
      <c r="J132" s="717"/>
      <c r="K132" s="718"/>
      <c r="L132" s="718"/>
      <c r="M132" s="718"/>
      <c r="N132" s="718"/>
      <c r="O132" s="718"/>
      <c r="P132" s="719"/>
    </row>
    <row r="133" spans="1:16" ht="18" customHeight="1" x14ac:dyDescent="0.25">
      <c r="A133" s="582"/>
      <c r="B133" s="187" t="s">
        <v>87</v>
      </c>
      <c r="C133" s="232" t="s">
        <v>306</v>
      </c>
      <c r="D133" s="582"/>
      <c r="E133" s="425">
        <f>Evalueringsmatrix!F130</f>
        <v>0</v>
      </c>
      <c r="F133" s="39">
        <v>15</v>
      </c>
      <c r="G133" s="242"/>
      <c r="H133" s="243"/>
      <c r="I133" s="237"/>
      <c r="J133" s="717"/>
      <c r="K133" s="718"/>
      <c r="L133" s="718"/>
      <c r="M133" s="718"/>
      <c r="N133" s="718"/>
      <c r="O133" s="718"/>
      <c r="P133" s="719"/>
    </row>
    <row r="134" spans="1:16" ht="18" customHeight="1" x14ac:dyDescent="0.25">
      <c r="A134" s="651"/>
      <c r="B134" s="187" t="s">
        <v>88</v>
      </c>
      <c r="C134" s="232" t="s">
        <v>307</v>
      </c>
      <c r="D134" s="651"/>
      <c r="E134" s="425">
        <f>Evalueringsmatrix!F131</f>
        <v>0</v>
      </c>
      <c r="F134" s="39">
        <v>10</v>
      </c>
      <c r="G134" s="242"/>
      <c r="H134" s="243"/>
      <c r="I134" s="237"/>
      <c r="J134" s="717"/>
      <c r="K134" s="718"/>
      <c r="L134" s="718"/>
      <c r="M134" s="718"/>
      <c r="N134" s="718"/>
      <c r="O134" s="718"/>
      <c r="P134" s="719"/>
    </row>
    <row r="135" spans="1:16" ht="18" customHeight="1" x14ac:dyDescent="0.25">
      <c r="A135" s="190" t="s">
        <v>308</v>
      </c>
      <c r="B135" s="587" t="s">
        <v>309</v>
      </c>
      <c r="C135" s="665"/>
      <c r="D135" s="436">
        <f>Evalueringsmatrix!E132</f>
        <v>0</v>
      </c>
      <c r="E135" s="263"/>
      <c r="F135" s="31">
        <f>SUM(F136:F138)</f>
        <v>100</v>
      </c>
      <c r="G135" s="240"/>
      <c r="H135" s="241"/>
      <c r="I135" s="237"/>
      <c r="J135" s="717"/>
      <c r="K135" s="718"/>
      <c r="L135" s="718"/>
      <c r="M135" s="718"/>
      <c r="N135" s="718"/>
      <c r="O135" s="718"/>
      <c r="P135" s="719"/>
    </row>
    <row r="136" spans="1:16" ht="18" customHeight="1" x14ac:dyDescent="0.25">
      <c r="A136" s="581"/>
      <c r="B136" s="368" t="s">
        <v>71</v>
      </c>
      <c r="C136" s="370" t="s">
        <v>310</v>
      </c>
      <c r="D136" s="582"/>
      <c r="E136" s="426">
        <f>Evalueringsmatrix!F133</f>
        <v>0</v>
      </c>
      <c r="F136" s="369">
        <v>30</v>
      </c>
      <c r="G136" s="242"/>
      <c r="H136" s="243"/>
      <c r="I136" s="237"/>
      <c r="J136" s="717"/>
      <c r="K136" s="718"/>
      <c r="L136" s="718"/>
      <c r="M136" s="718"/>
      <c r="N136" s="718"/>
      <c r="O136" s="718"/>
      <c r="P136" s="719"/>
    </row>
    <row r="137" spans="1:16" ht="18" customHeight="1" x14ac:dyDescent="0.25">
      <c r="A137" s="582"/>
      <c r="B137" s="187" t="s">
        <v>72</v>
      </c>
      <c r="C137" s="232" t="s">
        <v>311</v>
      </c>
      <c r="D137" s="582"/>
      <c r="E137" s="425">
        <f>Evalueringsmatrix!F134</f>
        <v>0</v>
      </c>
      <c r="F137" s="39">
        <v>30</v>
      </c>
      <c r="G137" s="242"/>
      <c r="H137" s="243"/>
      <c r="I137" s="237"/>
      <c r="J137" s="717"/>
      <c r="K137" s="718"/>
      <c r="L137" s="718"/>
      <c r="M137" s="718"/>
      <c r="N137" s="718"/>
      <c r="O137" s="718"/>
      <c r="P137" s="719"/>
    </row>
    <row r="138" spans="1:16" ht="18" customHeight="1" x14ac:dyDescent="0.25">
      <c r="A138" s="583"/>
      <c r="B138" s="187" t="s">
        <v>75</v>
      </c>
      <c r="C138" s="466" t="s">
        <v>535</v>
      </c>
      <c r="D138" s="582"/>
      <c r="E138" s="425">
        <f>Evalueringsmatrix!F135</f>
        <v>0</v>
      </c>
      <c r="F138" s="39">
        <v>40</v>
      </c>
      <c r="G138" s="242"/>
      <c r="H138" s="243"/>
      <c r="I138" s="237"/>
      <c r="J138" s="717"/>
      <c r="K138" s="718"/>
      <c r="L138" s="718"/>
      <c r="M138" s="718"/>
      <c r="N138" s="718"/>
      <c r="O138" s="718"/>
      <c r="P138" s="719"/>
    </row>
    <row r="139" spans="1:16" ht="18" hidden="1" customHeight="1" x14ac:dyDescent="0.25">
      <c r="A139" s="198" t="s">
        <v>41</v>
      </c>
      <c r="B139" s="587" t="s">
        <v>151</v>
      </c>
      <c r="C139" s="665"/>
      <c r="D139" s="436">
        <f>Evalueringsmatrix!E136</f>
        <v>0</v>
      </c>
      <c r="E139" s="263"/>
      <c r="F139" s="31">
        <f>SUM(F140:F144)</f>
        <v>100</v>
      </c>
      <c r="G139" s="240"/>
      <c r="H139" s="241"/>
      <c r="I139" s="237"/>
      <c r="J139" s="717"/>
      <c r="K139" s="718"/>
      <c r="L139" s="718"/>
      <c r="M139" s="718"/>
      <c r="N139" s="718"/>
      <c r="O139" s="718"/>
      <c r="P139" s="719"/>
    </row>
    <row r="140" spans="1:16" ht="18" hidden="1" customHeight="1" x14ac:dyDescent="0.25">
      <c r="A140" s="581"/>
      <c r="B140" s="187" t="s">
        <v>79</v>
      </c>
      <c r="C140" s="232" t="s">
        <v>152</v>
      </c>
      <c r="D140" s="581"/>
      <c r="E140" s="425">
        <f>Evalueringsmatrix!F137</f>
        <v>0</v>
      </c>
      <c r="F140" s="39">
        <v>40</v>
      </c>
      <c r="G140" s="242"/>
      <c r="H140" s="243"/>
      <c r="I140" s="237"/>
      <c r="J140" s="717"/>
      <c r="K140" s="718"/>
      <c r="L140" s="718"/>
      <c r="M140" s="718"/>
      <c r="N140" s="718"/>
      <c r="O140" s="718"/>
      <c r="P140" s="719"/>
    </row>
    <row r="141" spans="1:16" ht="18" hidden="1" customHeight="1" x14ac:dyDescent="0.25">
      <c r="A141" s="582"/>
      <c r="B141" s="187" t="s">
        <v>90</v>
      </c>
      <c r="C141" s="232" t="s">
        <v>225</v>
      </c>
      <c r="D141" s="582"/>
      <c r="E141" s="425">
        <f>Evalueringsmatrix!F138</f>
        <v>0</v>
      </c>
      <c r="F141" s="39">
        <v>7.5</v>
      </c>
      <c r="G141" s="242"/>
      <c r="H141" s="243"/>
      <c r="I141" s="237"/>
      <c r="J141" s="717"/>
      <c r="K141" s="718"/>
      <c r="L141" s="718"/>
      <c r="M141" s="718"/>
      <c r="N141" s="718"/>
      <c r="O141" s="718"/>
      <c r="P141" s="719"/>
    </row>
    <row r="142" spans="1:16" ht="27" hidden="1" customHeight="1" x14ac:dyDescent="0.25">
      <c r="A142" s="582"/>
      <c r="B142" s="187" t="s">
        <v>91</v>
      </c>
      <c r="C142" s="232" t="s">
        <v>448</v>
      </c>
      <c r="D142" s="582"/>
      <c r="E142" s="425">
        <f>Evalueringsmatrix!F139</f>
        <v>0</v>
      </c>
      <c r="F142" s="39">
        <v>7.5</v>
      </c>
      <c r="G142" s="242"/>
      <c r="H142" s="243"/>
      <c r="I142" s="237"/>
      <c r="J142" s="717"/>
      <c r="K142" s="718"/>
      <c r="L142" s="718"/>
      <c r="M142" s="718"/>
      <c r="N142" s="718"/>
      <c r="O142" s="718"/>
      <c r="P142" s="719"/>
    </row>
    <row r="143" spans="1:16" ht="18" hidden="1" customHeight="1" x14ac:dyDescent="0.25">
      <c r="A143" s="582"/>
      <c r="B143" s="187" t="s">
        <v>81</v>
      </c>
      <c r="C143" s="229" t="s">
        <v>153</v>
      </c>
      <c r="D143" s="582"/>
      <c r="E143" s="425">
        <f>Evalueringsmatrix!F140</f>
        <v>0</v>
      </c>
      <c r="F143" s="39">
        <v>25</v>
      </c>
      <c r="G143" s="242"/>
      <c r="H143" s="243"/>
      <c r="I143" s="237"/>
      <c r="J143" s="717"/>
      <c r="K143" s="718"/>
      <c r="L143" s="718"/>
      <c r="M143" s="718"/>
      <c r="N143" s="718"/>
      <c r="O143" s="718"/>
      <c r="P143" s="719"/>
    </row>
    <row r="144" spans="1:16" ht="18" hidden="1" customHeight="1" x14ac:dyDescent="0.25">
      <c r="A144" s="583"/>
      <c r="B144" s="187" t="s">
        <v>85</v>
      </c>
      <c r="C144" s="229" t="s">
        <v>449</v>
      </c>
      <c r="D144" s="583"/>
      <c r="E144" s="425">
        <f>Evalueringsmatrix!F141</f>
        <v>0</v>
      </c>
      <c r="F144" s="39">
        <v>20</v>
      </c>
      <c r="G144" s="242"/>
      <c r="H144" s="243"/>
      <c r="I144" s="237"/>
      <c r="J144" s="717"/>
      <c r="K144" s="718"/>
      <c r="L144" s="718"/>
      <c r="M144" s="718"/>
      <c r="N144" s="718"/>
      <c r="O144" s="718"/>
      <c r="P144" s="719"/>
    </row>
    <row r="145" spans="1:16" ht="18" customHeight="1" x14ac:dyDescent="0.25">
      <c r="A145" s="200" t="s">
        <v>42</v>
      </c>
      <c r="B145" s="592" t="s">
        <v>342</v>
      </c>
      <c r="C145" s="593"/>
      <c r="D145" s="435">
        <f>Evalueringsmatrix!E142</f>
        <v>0</v>
      </c>
      <c r="E145" s="219"/>
      <c r="F145" s="31">
        <v>100</v>
      </c>
      <c r="G145" s="240"/>
      <c r="H145" s="241"/>
      <c r="I145" s="237"/>
      <c r="J145" s="717"/>
      <c r="K145" s="718"/>
      <c r="L145" s="718"/>
      <c r="M145" s="718"/>
      <c r="N145" s="718"/>
      <c r="O145" s="718"/>
      <c r="P145" s="719"/>
    </row>
    <row r="146" spans="1:16" ht="18" customHeight="1" x14ac:dyDescent="0.25">
      <c r="A146" s="582"/>
      <c r="B146" s="187" t="s">
        <v>79</v>
      </c>
      <c r="C146" s="229" t="s">
        <v>154</v>
      </c>
      <c r="D146" s="582"/>
      <c r="E146" s="425">
        <f>Evalueringsmatrix!F143</f>
        <v>0</v>
      </c>
      <c r="F146" s="39">
        <v>20</v>
      </c>
      <c r="G146" s="242"/>
      <c r="H146" s="243"/>
      <c r="I146" s="237"/>
      <c r="J146" s="717"/>
      <c r="K146" s="718"/>
      <c r="L146" s="718"/>
      <c r="M146" s="718"/>
      <c r="N146" s="718"/>
      <c r="O146" s="718"/>
      <c r="P146" s="719"/>
    </row>
    <row r="147" spans="1:16" ht="18" customHeight="1" x14ac:dyDescent="0.25">
      <c r="A147" s="582"/>
      <c r="B147" s="187" t="s">
        <v>80</v>
      </c>
      <c r="C147" s="229" t="s">
        <v>155</v>
      </c>
      <c r="D147" s="582"/>
      <c r="E147" s="425">
        <f>Evalueringsmatrix!F144</f>
        <v>0</v>
      </c>
      <c r="F147" s="39">
        <v>40</v>
      </c>
      <c r="G147" s="242"/>
      <c r="H147" s="243"/>
      <c r="I147" s="237"/>
      <c r="J147" s="717"/>
      <c r="K147" s="718"/>
      <c r="L147" s="718"/>
      <c r="M147" s="718"/>
      <c r="N147" s="718"/>
      <c r="O147" s="718"/>
      <c r="P147" s="719"/>
    </row>
    <row r="148" spans="1:16" ht="18" customHeight="1" x14ac:dyDescent="0.25">
      <c r="A148" s="582"/>
      <c r="B148" s="187" t="s">
        <v>81</v>
      </c>
      <c r="C148" s="229" t="s">
        <v>156</v>
      </c>
      <c r="D148" s="582"/>
      <c r="E148" s="425">
        <f>Evalueringsmatrix!F145</f>
        <v>0</v>
      </c>
      <c r="F148" s="39">
        <v>30</v>
      </c>
      <c r="G148" s="242"/>
      <c r="H148" s="243"/>
      <c r="I148" s="237"/>
      <c r="J148" s="717"/>
      <c r="K148" s="718"/>
      <c r="L148" s="718"/>
      <c r="M148" s="718"/>
      <c r="N148" s="718"/>
      <c r="O148" s="718"/>
      <c r="P148" s="719"/>
    </row>
    <row r="149" spans="1:16" ht="18" customHeight="1" x14ac:dyDescent="0.25">
      <c r="A149" s="582"/>
      <c r="B149" s="187" t="s">
        <v>82</v>
      </c>
      <c r="C149" s="229" t="s">
        <v>157</v>
      </c>
      <c r="D149" s="582"/>
      <c r="E149" s="425">
        <f>Evalueringsmatrix!F146</f>
        <v>0</v>
      </c>
      <c r="F149" s="39">
        <v>10</v>
      </c>
      <c r="G149" s="242"/>
      <c r="H149" s="243"/>
      <c r="I149" s="237"/>
      <c r="J149" s="717"/>
      <c r="K149" s="718"/>
      <c r="L149" s="718"/>
      <c r="M149" s="718"/>
      <c r="N149" s="718"/>
      <c r="O149" s="718"/>
      <c r="P149" s="719"/>
    </row>
    <row r="150" spans="1:16" ht="18" customHeight="1" x14ac:dyDescent="0.25">
      <c r="A150" s="582"/>
      <c r="B150" s="187" t="s">
        <v>85</v>
      </c>
      <c r="C150" s="229" t="s">
        <v>287</v>
      </c>
      <c r="D150" s="582"/>
      <c r="E150" s="425">
        <f>Evalueringsmatrix!F147</f>
        <v>0</v>
      </c>
      <c r="F150" s="39">
        <v>20</v>
      </c>
      <c r="G150" s="242"/>
      <c r="H150" s="243"/>
      <c r="I150" s="237"/>
      <c r="J150" s="717"/>
      <c r="K150" s="718"/>
      <c r="L150" s="718"/>
      <c r="M150" s="718"/>
      <c r="N150" s="718"/>
      <c r="O150" s="718"/>
      <c r="P150" s="719"/>
    </row>
    <row r="151" spans="1:16" ht="18" customHeight="1" x14ac:dyDescent="0.25">
      <c r="A151" s="582"/>
      <c r="B151" s="187" t="s">
        <v>86</v>
      </c>
      <c r="C151" s="229" t="s">
        <v>288</v>
      </c>
      <c r="D151" s="582"/>
      <c r="E151" s="425">
        <f>Evalueringsmatrix!F148</f>
        <v>0</v>
      </c>
      <c r="F151" s="39">
        <v>40</v>
      </c>
      <c r="G151" s="242"/>
      <c r="H151" s="243"/>
      <c r="I151" s="237"/>
      <c r="J151" s="717"/>
      <c r="K151" s="718"/>
      <c r="L151" s="718"/>
      <c r="M151" s="718"/>
      <c r="N151" s="718"/>
      <c r="O151" s="718"/>
      <c r="P151" s="719"/>
    </row>
    <row r="152" spans="1:16" ht="18" customHeight="1" x14ac:dyDescent="0.25">
      <c r="A152" s="582"/>
      <c r="B152" s="187" t="s">
        <v>87</v>
      </c>
      <c r="C152" s="229" t="s">
        <v>289</v>
      </c>
      <c r="D152" s="582"/>
      <c r="E152" s="425">
        <f>Evalueringsmatrix!F149</f>
        <v>0</v>
      </c>
      <c r="F152" s="39">
        <v>40</v>
      </c>
      <c r="G152" s="242"/>
      <c r="H152" s="243"/>
      <c r="I152" s="237"/>
      <c r="J152" s="717"/>
      <c r="K152" s="718"/>
      <c r="L152" s="718"/>
      <c r="M152" s="718"/>
      <c r="N152" s="718"/>
      <c r="O152" s="718"/>
      <c r="P152" s="719"/>
    </row>
    <row r="153" spans="1:16" ht="18" customHeight="1" x14ac:dyDescent="0.25">
      <c r="A153" s="583"/>
      <c r="B153" s="187" t="s">
        <v>73</v>
      </c>
      <c r="C153" s="229" t="s">
        <v>158</v>
      </c>
      <c r="D153" s="583"/>
      <c r="E153" s="425">
        <f>Evalueringsmatrix!F151</f>
        <v>0</v>
      </c>
      <c r="F153" s="39">
        <v>20</v>
      </c>
      <c r="G153" s="242"/>
      <c r="H153" s="243"/>
      <c r="I153" s="237"/>
      <c r="J153" s="717"/>
      <c r="K153" s="718"/>
      <c r="L153" s="718"/>
      <c r="M153" s="718"/>
      <c r="N153" s="718"/>
      <c r="O153" s="718"/>
      <c r="P153" s="719"/>
    </row>
    <row r="154" spans="1:16" ht="18" customHeight="1" x14ac:dyDescent="0.25">
      <c r="A154" s="198" t="s">
        <v>312</v>
      </c>
      <c r="B154" s="595" t="s">
        <v>450</v>
      </c>
      <c r="C154" s="596"/>
      <c r="D154" s="435">
        <f>Evalueringsmatrix!E152</f>
        <v>0</v>
      </c>
      <c r="E154" s="352"/>
      <c r="F154" s="34">
        <f>SUM(F155:F157)</f>
        <v>100</v>
      </c>
      <c r="G154" s="240"/>
      <c r="H154" s="241"/>
      <c r="I154" s="237"/>
      <c r="J154" s="717"/>
      <c r="K154" s="718"/>
      <c r="L154" s="718"/>
      <c r="M154" s="718"/>
      <c r="N154" s="718"/>
      <c r="O154" s="718"/>
      <c r="P154" s="719"/>
    </row>
    <row r="155" spans="1:16" ht="18" customHeight="1" x14ac:dyDescent="0.25">
      <c r="A155" s="597"/>
      <c r="B155" s="187" t="s">
        <v>313</v>
      </c>
      <c r="C155" s="229" t="s">
        <v>314</v>
      </c>
      <c r="D155" s="597"/>
      <c r="E155" s="425">
        <f>Evalueringsmatrix!F153</f>
        <v>0</v>
      </c>
      <c r="F155" s="39">
        <v>20</v>
      </c>
      <c r="G155" s="242"/>
      <c r="H155" s="243"/>
      <c r="I155" s="237"/>
      <c r="J155" s="717"/>
      <c r="K155" s="718"/>
      <c r="L155" s="718"/>
      <c r="M155" s="718"/>
      <c r="N155" s="718"/>
      <c r="O155" s="718"/>
      <c r="P155" s="719"/>
    </row>
    <row r="156" spans="1:16" ht="18" customHeight="1" x14ac:dyDescent="0.25">
      <c r="A156" s="597"/>
      <c r="B156" s="187" t="s">
        <v>72</v>
      </c>
      <c r="C156" s="229" t="s">
        <v>315</v>
      </c>
      <c r="D156" s="597"/>
      <c r="E156" s="425">
        <f>Evalueringsmatrix!F154</f>
        <v>0</v>
      </c>
      <c r="F156" s="39">
        <v>40</v>
      </c>
      <c r="G156" s="242"/>
      <c r="H156" s="243"/>
      <c r="I156" s="237"/>
      <c r="J156" s="717"/>
      <c r="K156" s="718"/>
      <c r="L156" s="718"/>
      <c r="M156" s="718"/>
      <c r="N156" s="718"/>
      <c r="O156" s="718"/>
      <c r="P156" s="719"/>
    </row>
    <row r="157" spans="1:16" ht="18" customHeight="1" x14ac:dyDescent="0.25">
      <c r="A157" s="597"/>
      <c r="B157" s="187" t="s">
        <v>73</v>
      </c>
      <c r="C157" s="229" t="s">
        <v>316</v>
      </c>
      <c r="D157" s="597"/>
      <c r="E157" s="425">
        <f>Evalueringsmatrix!F155</f>
        <v>0</v>
      </c>
      <c r="F157" s="39">
        <v>40</v>
      </c>
      <c r="G157" s="242"/>
      <c r="H157" s="243"/>
      <c r="I157" s="237"/>
      <c r="J157" s="717"/>
      <c r="K157" s="718"/>
      <c r="L157" s="718"/>
      <c r="M157" s="718"/>
      <c r="N157" s="718"/>
      <c r="O157" s="718"/>
      <c r="P157" s="719"/>
    </row>
    <row r="158" spans="1:16" ht="18" customHeight="1" x14ac:dyDescent="0.25">
      <c r="A158" s="597"/>
      <c r="B158" s="187" t="s">
        <v>74</v>
      </c>
      <c r="C158" s="255" t="s">
        <v>317</v>
      </c>
      <c r="D158" s="597"/>
      <c r="E158" s="425">
        <f>Evalueringsmatrix!F156</f>
        <v>0</v>
      </c>
      <c r="F158" s="39">
        <v>10</v>
      </c>
      <c r="G158" s="242"/>
      <c r="H158" s="243"/>
      <c r="I158" s="237"/>
      <c r="J158" s="717"/>
      <c r="K158" s="718"/>
      <c r="L158" s="718"/>
      <c r="M158" s="718"/>
      <c r="N158" s="718"/>
      <c r="O158" s="718"/>
      <c r="P158" s="719"/>
    </row>
    <row r="159" spans="1:16" ht="18" hidden="1" customHeight="1" x14ac:dyDescent="0.25">
      <c r="A159" s="200" t="s">
        <v>43</v>
      </c>
      <c r="B159" s="592" t="s">
        <v>159</v>
      </c>
      <c r="C159" s="593"/>
      <c r="D159" s="435">
        <f>Evalueringsmatrix!E157</f>
        <v>0</v>
      </c>
      <c r="E159" s="443"/>
      <c r="F159" s="35">
        <f>SUM(F160:F170)</f>
        <v>100</v>
      </c>
      <c r="G159" s="240"/>
      <c r="H159" s="241"/>
      <c r="I159" s="237"/>
      <c r="J159" s="717"/>
      <c r="K159" s="718"/>
      <c r="L159" s="718"/>
      <c r="M159" s="718"/>
      <c r="N159" s="718"/>
      <c r="O159" s="718"/>
      <c r="P159" s="719"/>
    </row>
    <row r="160" spans="1:16" ht="18" hidden="1" customHeight="1" x14ac:dyDescent="0.25">
      <c r="A160" s="581"/>
      <c r="B160" s="187" t="s">
        <v>79</v>
      </c>
      <c r="C160" s="232" t="s">
        <v>160</v>
      </c>
      <c r="D160" s="581"/>
      <c r="E160" s="430">
        <f>Evalueringsmatrix!F158</f>
        <v>0</v>
      </c>
      <c r="F160" s="39">
        <v>15</v>
      </c>
      <c r="G160" s="242"/>
      <c r="H160" s="243"/>
      <c r="I160" s="237"/>
      <c r="J160" s="717"/>
      <c r="K160" s="718"/>
      <c r="L160" s="718"/>
      <c r="M160" s="718"/>
      <c r="N160" s="718"/>
      <c r="O160" s="718"/>
      <c r="P160" s="719"/>
    </row>
    <row r="161" spans="1:16" ht="18" hidden="1" customHeight="1" x14ac:dyDescent="0.25">
      <c r="A161" s="582"/>
      <c r="B161" s="187" t="s">
        <v>90</v>
      </c>
      <c r="C161" s="232" t="s">
        <v>161</v>
      </c>
      <c r="D161" s="582"/>
      <c r="E161" s="430">
        <f>Evalueringsmatrix!F159</f>
        <v>0</v>
      </c>
      <c r="F161" s="39">
        <v>5</v>
      </c>
      <c r="G161" s="242"/>
      <c r="H161" s="243"/>
      <c r="I161" s="237"/>
      <c r="J161" s="717"/>
      <c r="K161" s="718"/>
      <c r="L161" s="718"/>
      <c r="M161" s="718"/>
      <c r="N161" s="718"/>
      <c r="O161" s="718"/>
      <c r="P161" s="719"/>
    </row>
    <row r="162" spans="1:16" ht="18" hidden="1" customHeight="1" x14ac:dyDescent="0.25">
      <c r="A162" s="582"/>
      <c r="B162" s="187" t="s">
        <v>91</v>
      </c>
      <c r="C162" s="232" t="s">
        <v>162</v>
      </c>
      <c r="D162" s="582"/>
      <c r="E162" s="430">
        <f>Evalueringsmatrix!F160</f>
        <v>0</v>
      </c>
      <c r="F162" s="39">
        <v>5</v>
      </c>
      <c r="G162" s="242"/>
      <c r="H162" s="243"/>
      <c r="I162" s="237"/>
      <c r="J162" s="717"/>
      <c r="K162" s="718"/>
      <c r="L162" s="718"/>
      <c r="M162" s="718"/>
      <c r="N162" s="718"/>
      <c r="O162" s="718"/>
      <c r="P162" s="719"/>
    </row>
    <row r="163" spans="1:16" ht="18" hidden="1" customHeight="1" x14ac:dyDescent="0.25">
      <c r="A163" s="582"/>
      <c r="B163" s="187" t="s">
        <v>92</v>
      </c>
      <c r="C163" s="232" t="s">
        <v>163</v>
      </c>
      <c r="D163" s="582"/>
      <c r="E163" s="430">
        <f>Evalueringsmatrix!F161</f>
        <v>0</v>
      </c>
      <c r="F163" s="39">
        <v>5</v>
      </c>
      <c r="G163" s="242"/>
      <c r="H163" s="243"/>
      <c r="I163" s="237"/>
      <c r="J163" s="717"/>
      <c r="K163" s="718"/>
      <c r="L163" s="718"/>
      <c r="M163" s="718"/>
      <c r="N163" s="718"/>
      <c r="O163" s="718"/>
      <c r="P163" s="719"/>
    </row>
    <row r="164" spans="1:16" ht="18" hidden="1" customHeight="1" x14ac:dyDescent="0.25">
      <c r="A164" s="582"/>
      <c r="B164" s="187" t="s">
        <v>318</v>
      </c>
      <c r="C164" s="232" t="s">
        <v>319</v>
      </c>
      <c r="D164" s="582"/>
      <c r="E164" s="430">
        <f>Evalueringsmatrix!F162</f>
        <v>0</v>
      </c>
      <c r="F164" s="39">
        <v>5</v>
      </c>
      <c r="G164" s="242"/>
      <c r="H164" s="243"/>
      <c r="I164" s="237"/>
      <c r="J164" s="717"/>
      <c r="K164" s="718"/>
      <c r="L164" s="718"/>
      <c r="M164" s="718"/>
      <c r="N164" s="718"/>
      <c r="O164" s="718"/>
      <c r="P164" s="719"/>
    </row>
    <row r="165" spans="1:16" ht="18" hidden="1" customHeight="1" x14ac:dyDescent="0.25">
      <c r="A165" s="582"/>
      <c r="B165" s="187" t="s">
        <v>320</v>
      </c>
      <c r="C165" s="232" t="s">
        <v>321</v>
      </c>
      <c r="D165" s="582"/>
      <c r="E165" s="430">
        <f>Evalueringsmatrix!F163</f>
        <v>0</v>
      </c>
      <c r="F165" s="39">
        <v>12.5</v>
      </c>
      <c r="G165" s="242"/>
      <c r="H165" s="243"/>
      <c r="I165" s="237"/>
      <c r="J165" s="717"/>
      <c r="K165" s="718"/>
      <c r="L165" s="718"/>
      <c r="M165" s="718"/>
      <c r="N165" s="718"/>
      <c r="O165" s="718"/>
      <c r="P165" s="719"/>
    </row>
    <row r="166" spans="1:16" ht="18" hidden="1" customHeight="1" x14ac:dyDescent="0.25">
      <c r="A166" s="582"/>
      <c r="B166" s="187" t="s">
        <v>322</v>
      </c>
      <c r="C166" s="232" t="s">
        <v>323</v>
      </c>
      <c r="D166" s="582"/>
      <c r="E166" s="430">
        <f>Evalueringsmatrix!F164</f>
        <v>0</v>
      </c>
      <c r="F166" s="39">
        <v>7.5</v>
      </c>
      <c r="G166" s="242"/>
      <c r="H166" s="243"/>
      <c r="I166" s="237"/>
      <c r="J166" s="717"/>
      <c r="K166" s="718"/>
      <c r="L166" s="718"/>
      <c r="M166" s="718"/>
      <c r="N166" s="718"/>
      <c r="O166" s="718"/>
      <c r="P166" s="719"/>
    </row>
    <row r="167" spans="1:16" ht="18" hidden="1" customHeight="1" x14ac:dyDescent="0.25">
      <c r="A167" s="651"/>
      <c r="B167" s="187" t="s">
        <v>93</v>
      </c>
      <c r="C167" s="232" t="s">
        <v>164</v>
      </c>
      <c r="D167" s="651"/>
      <c r="E167" s="430">
        <f>Evalueringsmatrix!F165</f>
        <v>0</v>
      </c>
      <c r="F167" s="39">
        <v>5</v>
      </c>
      <c r="G167" s="242"/>
      <c r="H167" s="243"/>
      <c r="I167" s="237"/>
      <c r="J167" s="717"/>
      <c r="K167" s="718"/>
      <c r="L167" s="718"/>
      <c r="M167" s="718"/>
      <c r="N167" s="718"/>
      <c r="O167" s="718"/>
      <c r="P167" s="719"/>
    </row>
    <row r="168" spans="1:16" ht="18" hidden="1" customHeight="1" x14ac:dyDescent="0.25">
      <c r="A168" s="651"/>
      <c r="B168" s="187" t="s">
        <v>94</v>
      </c>
      <c r="C168" s="232" t="s">
        <v>165</v>
      </c>
      <c r="D168" s="651"/>
      <c r="E168" s="430">
        <f>Evalueringsmatrix!F166</f>
        <v>0</v>
      </c>
      <c r="F168" s="39">
        <v>5</v>
      </c>
      <c r="G168" s="242"/>
      <c r="H168" s="243"/>
      <c r="I168" s="237"/>
      <c r="J168" s="717"/>
      <c r="K168" s="718"/>
      <c r="L168" s="718"/>
      <c r="M168" s="718"/>
      <c r="N168" s="718"/>
      <c r="O168" s="718"/>
      <c r="P168" s="719"/>
    </row>
    <row r="169" spans="1:16" ht="18" hidden="1" customHeight="1" x14ac:dyDescent="0.25">
      <c r="A169" s="651"/>
      <c r="B169" s="187" t="s">
        <v>301</v>
      </c>
      <c r="C169" s="232" t="s">
        <v>324</v>
      </c>
      <c r="D169" s="651"/>
      <c r="E169" s="430">
        <f>Evalueringsmatrix!F167</f>
        <v>0</v>
      </c>
      <c r="F169" s="39">
        <v>15</v>
      </c>
      <c r="G169" s="242"/>
      <c r="H169" s="243"/>
      <c r="I169" s="237"/>
      <c r="J169" s="717"/>
      <c r="K169" s="718"/>
      <c r="L169" s="718"/>
      <c r="M169" s="718"/>
      <c r="N169" s="718"/>
      <c r="O169" s="718"/>
      <c r="P169" s="719"/>
    </row>
    <row r="170" spans="1:16" ht="18" hidden="1" customHeight="1" thickBot="1" x14ac:dyDescent="0.3">
      <c r="A170" s="652"/>
      <c r="B170" s="208" t="s">
        <v>89</v>
      </c>
      <c r="C170" s="260" t="s">
        <v>166</v>
      </c>
      <c r="D170" s="652"/>
      <c r="E170" s="431">
        <f>Evalueringsmatrix!F168</f>
        <v>0</v>
      </c>
      <c r="F170" s="145">
        <v>20</v>
      </c>
      <c r="G170" s="242"/>
      <c r="H170" s="243"/>
      <c r="I170" s="237"/>
      <c r="J170" s="717"/>
      <c r="K170" s="718"/>
      <c r="L170" s="718"/>
      <c r="M170" s="718"/>
      <c r="N170" s="718"/>
      <c r="O170" s="718"/>
      <c r="P170" s="719"/>
    </row>
    <row r="171" spans="1:16" ht="18" customHeight="1" x14ac:dyDescent="0.25">
      <c r="A171" s="200" t="s">
        <v>44</v>
      </c>
      <c r="B171" s="592" t="s">
        <v>167</v>
      </c>
      <c r="C171" s="593"/>
      <c r="D171" s="435">
        <f>Evalueringsmatrix!E169</f>
        <v>0</v>
      </c>
      <c r="E171" s="219"/>
      <c r="F171" s="35">
        <v>100</v>
      </c>
      <c r="G171" s="240"/>
      <c r="H171" s="241"/>
      <c r="I171" s="237"/>
      <c r="J171" s="717"/>
      <c r="K171" s="718"/>
      <c r="L171" s="718"/>
      <c r="M171" s="718"/>
      <c r="N171" s="718"/>
      <c r="O171" s="718"/>
      <c r="P171" s="719"/>
    </row>
    <row r="172" spans="1:16" ht="18" customHeight="1" x14ac:dyDescent="0.25">
      <c r="A172" s="597"/>
      <c r="B172" s="187" t="s">
        <v>71</v>
      </c>
      <c r="C172" s="229" t="s">
        <v>45</v>
      </c>
      <c r="D172" s="597"/>
      <c r="E172" s="150">
        <f>Evalueringsmatrix!F170</f>
        <v>0</v>
      </c>
      <c r="F172" s="39">
        <v>20</v>
      </c>
      <c r="G172" s="242"/>
      <c r="H172" s="243"/>
      <c r="I172" s="237"/>
      <c r="J172" s="717"/>
      <c r="K172" s="718"/>
      <c r="L172" s="718"/>
      <c r="M172" s="718"/>
      <c r="N172" s="718"/>
      <c r="O172" s="718"/>
      <c r="P172" s="719"/>
    </row>
    <row r="173" spans="1:16" ht="18" customHeight="1" x14ac:dyDescent="0.25">
      <c r="A173" s="597"/>
      <c r="B173" s="187" t="s">
        <v>85</v>
      </c>
      <c r="C173" s="229" t="s">
        <v>350</v>
      </c>
      <c r="D173" s="597"/>
      <c r="E173" s="425">
        <f>Evalueringsmatrix!F171</f>
        <v>0</v>
      </c>
      <c r="F173" s="39">
        <v>30</v>
      </c>
      <c r="G173" s="242"/>
      <c r="H173" s="243"/>
      <c r="I173" s="237"/>
      <c r="J173" s="717"/>
      <c r="K173" s="718"/>
      <c r="L173" s="718"/>
      <c r="M173" s="718"/>
      <c r="N173" s="718"/>
      <c r="O173" s="718"/>
      <c r="P173" s="719"/>
    </row>
    <row r="174" spans="1:16" ht="18" customHeight="1" x14ac:dyDescent="0.25">
      <c r="A174" s="597"/>
      <c r="B174" s="187" t="s">
        <v>86</v>
      </c>
      <c r="C174" s="229" t="s">
        <v>351</v>
      </c>
      <c r="D174" s="597"/>
      <c r="E174" s="425">
        <f>Evalueringsmatrix!F172</f>
        <v>0</v>
      </c>
      <c r="F174" s="39">
        <v>30</v>
      </c>
      <c r="G174" s="242"/>
      <c r="H174" s="243"/>
      <c r="I174" s="237"/>
      <c r="J174" s="717"/>
      <c r="K174" s="718"/>
      <c r="L174" s="718"/>
      <c r="M174" s="718"/>
      <c r="N174" s="718"/>
      <c r="O174" s="718"/>
      <c r="P174" s="719"/>
    </row>
    <row r="175" spans="1:16" ht="18" customHeight="1" x14ac:dyDescent="0.25">
      <c r="A175" s="597"/>
      <c r="B175" s="187" t="s">
        <v>99</v>
      </c>
      <c r="C175" s="229" t="s">
        <v>352</v>
      </c>
      <c r="D175" s="597"/>
      <c r="E175" s="425">
        <f>Evalueringsmatrix!F173</f>
        <v>0</v>
      </c>
      <c r="F175" s="39">
        <v>10</v>
      </c>
      <c r="G175" s="242"/>
      <c r="H175" s="243"/>
      <c r="I175" s="237"/>
      <c r="J175" s="717"/>
      <c r="K175" s="718"/>
      <c r="L175" s="718"/>
      <c r="M175" s="718"/>
      <c r="N175" s="718"/>
      <c r="O175" s="718"/>
      <c r="P175" s="719"/>
    </row>
    <row r="176" spans="1:16" ht="18" customHeight="1" x14ac:dyDescent="0.25">
      <c r="A176" s="597"/>
      <c r="B176" s="187" t="s">
        <v>100</v>
      </c>
      <c r="C176" s="229" t="s">
        <v>149</v>
      </c>
      <c r="D176" s="597"/>
      <c r="E176" s="425">
        <f>Evalueringsmatrix!F174</f>
        <v>0</v>
      </c>
      <c r="F176" s="39">
        <v>35</v>
      </c>
      <c r="G176" s="242"/>
      <c r="H176" s="243"/>
      <c r="I176" s="237"/>
      <c r="J176" s="717"/>
      <c r="K176" s="718"/>
      <c r="L176" s="718"/>
      <c r="M176" s="718"/>
      <c r="N176" s="718"/>
      <c r="O176" s="718"/>
      <c r="P176" s="719"/>
    </row>
    <row r="177" spans="1:16" ht="18" customHeight="1" x14ac:dyDescent="0.25">
      <c r="A177" s="597"/>
      <c r="B177" s="187" t="s">
        <v>181</v>
      </c>
      <c r="C177" s="229" t="s">
        <v>453</v>
      </c>
      <c r="D177" s="597"/>
      <c r="E177" s="425">
        <f>Evalueringsmatrix!F175</f>
        <v>0</v>
      </c>
      <c r="F177" s="39">
        <v>15</v>
      </c>
      <c r="G177" s="242"/>
      <c r="H177" s="243"/>
      <c r="I177" s="237"/>
      <c r="J177" s="717"/>
      <c r="K177" s="718"/>
      <c r="L177" s="718"/>
      <c r="M177" s="718"/>
      <c r="N177" s="718"/>
      <c r="O177" s="718"/>
      <c r="P177" s="719"/>
    </row>
    <row r="178" spans="1:16" ht="18" hidden="1" customHeight="1" x14ac:dyDescent="0.25">
      <c r="A178" s="190" t="s">
        <v>46</v>
      </c>
      <c r="B178" s="587" t="s">
        <v>452</v>
      </c>
      <c r="C178" s="599"/>
      <c r="D178" s="435">
        <f>Evalueringsmatrix!E176</f>
        <v>0</v>
      </c>
      <c r="E178" s="219"/>
      <c r="F178" s="31">
        <f>SUM(F179:F185)</f>
        <v>100</v>
      </c>
      <c r="G178" s="240"/>
      <c r="H178" s="241"/>
      <c r="I178" s="237"/>
      <c r="J178" s="717"/>
      <c r="K178" s="718"/>
      <c r="L178" s="718"/>
      <c r="M178" s="718"/>
      <c r="N178" s="718"/>
      <c r="O178" s="718"/>
      <c r="P178" s="719"/>
    </row>
    <row r="179" spans="1:16" ht="18" hidden="1" customHeight="1" x14ac:dyDescent="0.25">
      <c r="A179" s="597"/>
      <c r="B179" s="187" t="s">
        <v>79</v>
      </c>
      <c r="C179" s="233" t="s">
        <v>353</v>
      </c>
      <c r="D179" s="597"/>
      <c r="E179" s="425">
        <f>Evalueringsmatrix!F177</f>
        <v>0</v>
      </c>
      <c r="F179" s="39">
        <v>20</v>
      </c>
      <c r="G179" s="242"/>
      <c r="H179" s="243"/>
      <c r="I179" s="237"/>
      <c r="J179" s="717"/>
      <c r="K179" s="718"/>
      <c r="L179" s="718"/>
      <c r="M179" s="718"/>
      <c r="N179" s="718"/>
      <c r="O179" s="718"/>
      <c r="P179" s="719"/>
    </row>
    <row r="180" spans="1:16" ht="18" hidden="1" customHeight="1" x14ac:dyDescent="0.25">
      <c r="A180" s="597"/>
      <c r="B180" s="187" t="s">
        <v>80</v>
      </c>
      <c r="C180" s="233" t="s">
        <v>354</v>
      </c>
      <c r="D180" s="597"/>
      <c r="E180" s="425">
        <f>Evalueringsmatrix!F178</f>
        <v>0</v>
      </c>
      <c r="F180" s="39">
        <v>20</v>
      </c>
      <c r="G180" s="242"/>
      <c r="H180" s="243"/>
      <c r="I180" s="203"/>
      <c r="J180" s="717"/>
      <c r="K180" s="718"/>
      <c r="L180" s="718"/>
      <c r="M180" s="718"/>
      <c r="N180" s="718"/>
      <c r="O180" s="718"/>
      <c r="P180" s="719"/>
    </row>
    <row r="181" spans="1:16" ht="18" hidden="1" customHeight="1" x14ac:dyDescent="0.25">
      <c r="A181" s="597"/>
      <c r="B181" s="187" t="s">
        <v>82</v>
      </c>
      <c r="C181" s="264" t="s">
        <v>355</v>
      </c>
      <c r="D181" s="597"/>
      <c r="E181" s="427">
        <f>Evalueringsmatrix!F179</f>
        <v>0</v>
      </c>
      <c r="F181" s="266">
        <v>10</v>
      </c>
      <c r="G181" s="242"/>
      <c r="H181" s="243"/>
      <c r="I181" s="192"/>
      <c r="J181" s="717"/>
      <c r="K181" s="718"/>
      <c r="L181" s="718"/>
      <c r="M181" s="718"/>
      <c r="N181" s="718"/>
      <c r="O181" s="718"/>
      <c r="P181" s="719"/>
    </row>
    <row r="182" spans="1:16" ht="18" hidden="1" customHeight="1" x14ac:dyDescent="0.25">
      <c r="A182" s="597"/>
      <c r="B182" s="187" t="s">
        <v>85</v>
      </c>
      <c r="C182" s="229" t="s">
        <v>356</v>
      </c>
      <c r="D182" s="597"/>
      <c r="E182" s="425">
        <f>Evalueringsmatrix!F180</f>
        <v>0</v>
      </c>
      <c r="F182" s="39">
        <v>20</v>
      </c>
      <c r="G182" s="242"/>
      <c r="H182" s="243"/>
      <c r="I182" s="192"/>
      <c r="J182" s="717"/>
      <c r="K182" s="718"/>
      <c r="L182" s="718"/>
      <c r="M182" s="718"/>
      <c r="N182" s="718"/>
      <c r="O182" s="718"/>
      <c r="P182" s="719"/>
    </row>
    <row r="183" spans="1:16" ht="18" hidden="1" customHeight="1" x14ac:dyDescent="0.25">
      <c r="A183" s="597"/>
      <c r="B183" s="187" t="s">
        <v>72</v>
      </c>
      <c r="C183" s="229" t="s">
        <v>325</v>
      </c>
      <c r="D183" s="597"/>
      <c r="E183" s="425">
        <f>Evalueringsmatrix!F181</f>
        <v>0</v>
      </c>
      <c r="F183" s="39">
        <v>10</v>
      </c>
      <c r="G183" s="242"/>
      <c r="H183" s="243"/>
      <c r="I183" s="192"/>
      <c r="J183" s="717"/>
      <c r="K183" s="718"/>
      <c r="L183" s="718"/>
      <c r="M183" s="718"/>
      <c r="N183" s="718"/>
      <c r="O183" s="718"/>
      <c r="P183" s="719"/>
    </row>
    <row r="184" spans="1:16" ht="18" hidden="1" customHeight="1" x14ac:dyDescent="0.25">
      <c r="A184" s="597"/>
      <c r="B184" s="187" t="s">
        <v>73</v>
      </c>
      <c r="C184" s="229" t="s">
        <v>326</v>
      </c>
      <c r="D184" s="597"/>
      <c r="E184" s="425">
        <f>Evalueringsmatrix!F182</f>
        <v>0</v>
      </c>
      <c r="F184" s="39">
        <v>10</v>
      </c>
      <c r="G184" s="242"/>
      <c r="H184" s="243"/>
      <c r="I184" s="192"/>
      <c r="J184" s="717"/>
      <c r="K184" s="718"/>
      <c r="L184" s="718"/>
      <c r="M184" s="718"/>
      <c r="N184" s="718"/>
      <c r="O184" s="718"/>
      <c r="P184" s="719"/>
    </row>
    <row r="185" spans="1:16" ht="18" hidden="1" customHeight="1" x14ac:dyDescent="0.25">
      <c r="A185" s="597"/>
      <c r="B185" s="187" t="s">
        <v>74</v>
      </c>
      <c r="C185" s="229" t="s">
        <v>327</v>
      </c>
      <c r="D185" s="597"/>
      <c r="E185" s="425">
        <f>Evalueringsmatrix!F183</f>
        <v>0</v>
      </c>
      <c r="F185" s="39">
        <v>10</v>
      </c>
      <c r="G185" s="242"/>
      <c r="H185" s="243"/>
      <c r="I185" s="192"/>
      <c r="J185" s="717"/>
      <c r="K185" s="718"/>
      <c r="L185" s="718"/>
      <c r="M185" s="718"/>
      <c r="N185" s="718"/>
      <c r="O185" s="718"/>
      <c r="P185" s="719"/>
    </row>
    <row r="186" spans="1:16" ht="18" hidden="1" customHeight="1" x14ac:dyDescent="0.25">
      <c r="A186" s="193" t="s">
        <v>47</v>
      </c>
      <c r="B186" s="592" t="s">
        <v>168</v>
      </c>
      <c r="C186" s="593"/>
      <c r="D186" s="435">
        <f>Evalueringsmatrix!E184</f>
        <v>0</v>
      </c>
      <c r="E186" s="219"/>
      <c r="F186" s="31">
        <v>100</v>
      </c>
      <c r="G186" s="240"/>
      <c r="H186" s="241"/>
      <c r="I186" s="192"/>
      <c r="J186" s="745"/>
      <c r="K186" s="746"/>
      <c r="L186" s="746"/>
      <c r="M186" s="746"/>
      <c r="N186" s="746"/>
      <c r="O186" s="746"/>
      <c r="P186" s="747"/>
    </row>
    <row r="187" spans="1:16" ht="18" hidden="1" customHeight="1" x14ac:dyDescent="0.25">
      <c r="A187" s="581"/>
      <c r="B187" s="187" t="s">
        <v>71</v>
      </c>
      <c r="C187" s="229" t="s">
        <v>169</v>
      </c>
      <c r="D187" s="581"/>
      <c r="E187" s="425">
        <f>Evalueringsmatrix!F185</f>
        <v>0</v>
      </c>
      <c r="F187" s="39">
        <v>30</v>
      </c>
      <c r="G187" s="242"/>
      <c r="H187" s="243"/>
      <c r="I187" s="192"/>
      <c r="J187" s="723"/>
      <c r="K187" s="724"/>
      <c r="L187" s="724"/>
      <c r="M187" s="724"/>
      <c r="N187" s="724"/>
      <c r="O187" s="724"/>
      <c r="P187" s="725"/>
    </row>
    <row r="188" spans="1:16" ht="18" hidden="1" customHeight="1" x14ac:dyDescent="0.25">
      <c r="A188" s="582"/>
      <c r="B188" s="187" t="s">
        <v>72</v>
      </c>
      <c r="C188" s="229" t="s">
        <v>170</v>
      </c>
      <c r="D188" s="582"/>
      <c r="E188" s="425">
        <f>Evalueringsmatrix!F186</f>
        <v>0</v>
      </c>
      <c r="F188" s="39">
        <v>15</v>
      </c>
      <c r="G188" s="242"/>
      <c r="H188" s="243"/>
      <c r="I188" s="192"/>
      <c r="J188" s="717"/>
      <c r="K188" s="718"/>
      <c r="L188" s="718"/>
      <c r="M188" s="718"/>
      <c r="N188" s="718"/>
      <c r="O188" s="718"/>
      <c r="P188" s="719"/>
    </row>
    <row r="189" spans="1:16" ht="18" hidden="1" customHeight="1" x14ac:dyDescent="0.25">
      <c r="A189" s="582"/>
      <c r="B189" s="187" t="s">
        <v>73</v>
      </c>
      <c r="C189" s="229" t="s">
        <v>171</v>
      </c>
      <c r="D189" s="582"/>
      <c r="E189" s="425">
        <f>Evalueringsmatrix!F187</f>
        <v>0</v>
      </c>
      <c r="F189" s="39">
        <v>15</v>
      </c>
      <c r="G189" s="242"/>
      <c r="H189" s="243"/>
      <c r="I189" s="192"/>
      <c r="J189" s="717"/>
      <c r="K189" s="718"/>
      <c r="L189" s="718"/>
      <c r="M189" s="718"/>
      <c r="N189" s="718"/>
      <c r="O189" s="718"/>
      <c r="P189" s="719"/>
    </row>
    <row r="190" spans="1:16" ht="18" hidden="1" customHeight="1" x14ac:dyDescent="0.25">
      <c r="A190" s="582"/>
      <c r="B190" s="187" t="s">
        <v>74</v>
      </c>
      <c r="C190" s="229" t="s">
        <v>172</v>
      </c>
      <c r="D190" s="582"/>
      <c r="E190" s="425">
        <f>Evalueringsmatrix!F188</f>
        <v>0</v>
      </c>
      <c r="F190" s="39">
        <v>10</v>
      </c>
      <c r="G190" s="242"/>
      <c r="H190" s="243"/>
      <c r="I190" s="192"/>
      <c r="J190" s="717"/>
      <c r="K190" s="718"/>
      <c r="L190" s="718"/>
      <c r="M190" s="718"/>
      <c r="N190" s="718"/>
      <c r="O190" s="718"/>
      <c r="P190" s="719"/>
    </row>
    <row r="191" spans="1:16" ht="18" hidden="1" customHeight="1" x14ac:dyDescent="0.25">
      <c r="A191" s="582"/>
      <c r="B191" s="187" t="s">
        <v>75</v>
      </c>
      <c r="C191" s="229" t="s">
        <v>173</v>
      </c>
      <c r="D191" s="582"/>
      <c r="E191" s="425">
        <f>Evalueringsmatrix!F189</f>
        <v>0</v>
      </c>
      <c r="F191" s="39">
        <v>15</v>
      </c>
      <c r="G191" s="242"/>
      <c r="H191" s="243"/>
      <c r="I191" s="192"/>
      <c r="J191" s="717"/>
      <c r="K191" s="718"/>
      <c r="L191" s="718"/>
      <c r="M191" s="718"/>
      <c r="N191" s="718"/>
      <c r="O191" s="718"/>
      <c r="P191" s="719"/>
    </row>
    <row r="192" spans="1:16" ht="18" hidden="1" customHeight="1" x14ac:dyDescent="0.25">
      <c r="A192" s="583"/>
      <c r="B192" s="187" t="s">
        <v>76</v>
      </c>
      <c r="C192" s="229" t="s">
        <v>174</v>
      </c>
      <c r="D192" s="583"/>
      <c r="E192" s="425">
        <f>Evalueringsmatrix!F190</f>
        <v>0</v>
      </c>
      <c r="F192" s="39">
        <v>15</v>
      </c>
      <c r="G192" s="242"/>
      <c r="H192" s="243"/>
      <c r="I192" s="192"/>
      <c r="J192" s="717"/>
      <c r="K192" s="718"/>
      <c r="L192" s="718"/>
      <c r="M192" s="718"/>
      <c r="N192" s="718"/>
      <c r="O192" s="718"/>
      <c r="P192" s="719"/>
    </row>
    <row r="193" spans="1:16" ht="18" customHeight="1" x14ac:dyDescent="0.25">
      <c r="A193" s="200" t="s">
        <v>49</v>
      </c>
      <c r="B193" s="592" t="s">
        <v>175</v>
      </c>
      <c r="C193" s="593"/>
      <c r="D193" s="435">
        <f>Evalueringsmatrix!E191</f>
        <v>0</v>
      </c>
      <c r="E193" s="219"/>
      <c r="F193" s="254">
        <f>SUM(F194:F200)</f>
        <v>100</v>
      </c>
      <c r="G193" s="240"/>
      <c r="H193" s="241"/>
      <c r="I193" s="192"/>
      <c r="J193" s="717"/>
      <c r="K193" s="718"/>
      <c r="L193" s="718"/>
      <c r="M193" s="718"/>
      <c r="N193" s="718"/>
      <c r="O193" s="718"/>
      <c r="P193" s="719"/>
    </row>
    <row r="194" spans="1:16" ht="26.1" customHeight="1" x14ac:dyDescent="0.25">
      <c r="A194" s="581"/>
      <c r="B194" s="187" t="s">
        <v>79</v>
      </c>
      <c r="C194" s="229" t="s">
        <v>328</v>
      </c>
      <c r="D194" s="581"/>
      <c r="E194" s="425">
        <f>Evalueringsmatrix!F192</f>
        <v>0</v>
      </c>
      <c r="F194" s="39">
        <v>20</v>
      </c>
      <c r="G194" s="242"/>
      <c r="H194" s="243"/>
      <c r="I194" s="192"/>
      <c r="J194" s="717"/>
      <c r="K194" s="718"/>
      <c r="L194" s="718"/>
      <c r="M194" s="718"/>
      <c r="N194" s="718"/>
      <c r="O194" s="718"/>
      <c r="P194" s="719"/>
    </row>
    <row r="195" spans="1:16" ht="18" customHeight="1" x14ac:dyDescent="0.25">
      <c r="A195" s="582"/>
      <c r="B195" s="187" t="s">
        <v>80</v>
      </c>
      <c r="C195" s="229" t="s">
        <v>176</v>
      </c>
      <c r="D195" s="582"/>
      <c r="E195" s="425">
        <f>Evalueringsmatrix!F193</f>
        <v>0</v>
      </c>
      <c r="F195" s="39">
        <v>10</v>
      </c>
      <c r="G195" s="242"/>
      <c r="H195" s="243"/>
      <c r="I195" s="192"/>
      <c r="J195" s="717"/>
      <c r="K195" s="718"/>
      <c r="L195" s="718"/>
      <c r="M195" s="718"/>
      <c r="N195" s="718"/>
      <c r="O195" s="718"/>
      <c r="P195" s="719"/>
    </row>
    <row r="196" spans="1:16" ht="18" customHeight="1" x14ac:dyDescent="0.25">
      <c r="A196" s="582"/>
      <c r="B196" s="187" t="s">
        <v>81</v>
      </c>
      <c r="C196" s="229" t="s">
        <v>329</v>
      </c>
      <c r="D196" s="582"/>
      <c r="E196" s="425">
        <f>Evalueringsmatrix!F194</f>
        <v>0</v>
      </c>
      <c r="F196" s="39">
        <v>15</v>
      </c>
      <c r="G196" s="242"/>
      <c r="H196" s="243"/>
      <c r="I196" s="192"/>
      <c r="J196" s="717"/>
      <c r="K196" s="718"/>
      <c r="L196" s="718"/>
      <c r="M196" s="718"/>
      <c r="N196" s="718"/>
      <c r="O196" s="718"/>
      <c r="P196" s="719"/>
    </row>
    <row r="197" spans="1:16" ht="18" customHeight="1" x14ac:dyDescent="0.25">
      <c r="A197" s="582"/>
      <c r="B197" s="187" t="s">
        <v>425</v>
      </c>
      <c r="C197" s="229" t="s">
        <v>330</v>
      </c>
      <c r="D197" s="582"/>
      <c r="E197" s="425">
        <f>Evalueringsmatrix!F195</f>
        <v>0</v>
      </c>
      <c r="F197" s="39">
        <v>15</v>
      </c>
      <c r="G197" s="242"/>
      <c r="H197" s="243"/>
      <c r="I197" s="192"/>
      <c r="J197" s="717"/>
      <c r="K197" s="718"/>
      <c r="L197" s="718"/>
      <c r="M197" s="718"/>
      <c r="N197" s="718"/>
      <c r="O197" s="718"/>
      <c r="P197" s="719"/>
    </row>
    <row r="198" spans="1:16" ht="18" customHeight="1" x14ac:dyDescent="0.25">
      <c r="A198" s="582"/>
      <c r="B198" s="187" t="s">
        <v>426</v>
      </c>
      <c r="C198" s="234" t="s">
        <v>177</v>
      </c>
      <c r="D198" s="582"/>
      <c r="E198" s="425">
        <f>Evalueringsmatrix!F196</f>
        <v>0</v>
      </c>
      <c r="F198" s="39">
        <v>5</v>
      </c>
      <c r="G198" s="242"/>
      <c r="H198" s="243"/>
      <c r="I198" s="192"/>
      <c r="J198" s="717"/>
      <c r="K198" s="718"/>
      <c r="L198" s="718"/>
      <c r="M198" s="718"/>
      <c r="N198" s="718"/>
      <c r="O198" s="718"/>
      <c r="P198" s="719"/>
    </row>
    <row r="199" spans="1:16" ht="18" customHeight="1" x14ac:dyDescent="0.25">
      <c r="A199" s="582"/>
      <c r="B199" s="187" t="s">
        <v>99</v>
      </c>
      <c r="C199" s="229" t="s">
        <v>178</v>
      </c>
      <c r="D199" s="582"/>
      <c r="E199" s="425">
        <f>Evalueringsmatrix!F197</f>
        <v>0</v>
      </c>
      <c r="F199" s="39">
        <v>15</v>
      </c>
      <c r="G199" s="242"/>
      <c r="H199" s="243"/>
      <c r="I199" s="192"/>
      <c r="J199" s="717"/>
      <c r="K199" s="718"/>
      <c r="L199" s="718"/>
      <c r="M199" s="718"/>
      <c r="N199" s="718"/>
      <c r="O199" s="718"/>
      <c r="P199" s="719"/>
    </row>
    <row r="200" spans="1:16" ht="18" customHeight="1" x14ac:dyDescent="0.25">
      <c r="A200" s="583"/>
      <c r="B200" s="187" t="s">
        <v>100</v>
      </c>
      <c r="C200" s="229" t="s">
        <v>179</v>
      </c>
      <c r="D200" s="583"/>
      <c r="E200" s="425">
        <f>Evalueringsmatrix!F198</f>
        <v>0</v>
      </c>
      <c r="F200" s="39">
        <v>20</v>
      </c>
      <c r="G200" s="242"/>
      <c r="H200" s="243"/>
      <c r="I200" s="192"/>
      <c r="J200" s="717"/>
      <c r="K200" s="718"/>
      <c r="L200" s="718"/>
      <c r="M200" s="718"/>
      <c r="N200" s="718"/>
      <c r="O200" s="718"/>
      <c r="P200" s="719"/>
    </row>
    <row r="201" spans="1:16" ht="18" customHeight="1" x14ac:dyDescent="0.25">
      <c r="A201" s="193" t="s">
        <v>48</v>
      </c>
      <c r="B201" s="592" t="s">
        <v>451</v>
      </c>
      <c r="C201" s="593"/>
      <c r="D201" s="435">
        <f>Evalueringsmatrix!E199</f>
        <v>0</v>
      </c>
      <c r="E201" s="219"/>
      <c r="F201" s="31">
        <f>SUM(F202:F204)</f>
        <v>100</v>
      </c>
      <c r="G201" s="240"/>
      <c r="H201" s="241"/>
      <c r="I201" s="192"/>
      <c r="J201" s="717"/>
      <c r="K201" s="718"/>
      <c r="L201" s="718"/>
      <c r="M201" s="718"/>
      <c r="N201" s="718"/>
      <c r="O201" s="718"/>
      <c r="P201" s="719"/>
    </row>
    <row r="202" spans="1:16" ht="18" customHeight="1" x14ac:dyDescent="0.25">
      <c r="A202" s="581"/>
      <c r="B202" s="187" t="s">
        <v>71</v>
      </c>
      <c r="C202" s="229" t="s">
        <v>180</v>
      </c>
      <c r="D202" s="581"/>
      <c r="E202" s="425">
        <f>Evalueringsmatrix!F200</f>
        <v>0</v>
      </c>
      <c r="F202" s="39">
        <v>30</v>
      </c>
      <c r="G202" s="242"/>
      <c r="H202" s="243"/>
      <c r="I202" s="192"/>
      <c r="J202" s="717"/>
      <c r="K202" s="718"/>
      <c r="L202" s="718"/>
      <c r="M202" s="718"/>
      <c r="N202" s="718"/>
      <c r="O202" s="718"/>
      <c r="P202" s="719"/>
    </row>
    <row r="203" spans="1:16" ht="18" customHeight="1" x14ac:dyDescent="0.25">
      <c r="A203" s="582"/>
      <c r="B203" s="187" t="s">
        <v>72</v>
      </c>
      <c r="C203" s="229" t="s">
        <v>427</v>
      </c>
      <c r="D203" s="582"/>
      <c r="E203" s="425">
        <f>Evalueringsmatrix!F201</f>
        <v>0</v>
      </c>
      <c r="F203" s="39">
        <v>40</v>
      </c>
      <c r="G203" s="242"/>
      <c r="H203" s="243"/>
      <c r="I203" s="192"/>
      <c r="J203" s="717"/>
      <c r="K203" s="718"/>
      <c r="L203" s="718"/>
      <c r="M203" s="718"/>
      <c r="N203" s="718"/>
      <c r="O203" s="718"/>
      <c r="P203" s="719"/>
    </row>
    <row r="204" spans="1:16" ht="18" customHeight="1" x14ac:dyDescent="0.25">
      <c r="A204" s="583"/>
      <c r="B204" s="187" t="s">
        <v>539</v>
      </c>
      <c r="C204" s="229" t="s">
        <v>540</v>
      </c>
      <c r="D204" s="583"/>
      <c r="E204" s="425">
        <f>Evalueringsmatrix!F202</f>
        <v>0</v>
      </c>
      <c r="F204" s="39">
        <v>30</v>
      </c>
      <c r="G204" s="242"/>
      <c r="H204" s="243"/>
      <c r="I204" s="192"/>
      <c r="J204" s="717"/>
      <c r="K204" s="718"/>
      <c r="L204" s="718"/>
      <c r="M204" s="718"/>
      <c r="N204" s="718"/>
      <c r="O204" s="718"/>
      <c r="P204" s="719"/>
    </row>
    <row r="205" spans="1:16" ht="18" customHeight="1" x14ac:dyDescent="0.25">
      <c r="A205" s="200" t="s">
        <v>50</v>
      </c>
      <c r="B205" s="592" t="s">
        <v>182</v>
      </c>
      <c r="C205" s="593"/>
      <c r="D205" s="435">
        <f>Evalueringsmatrix!E203</f>
        <v>0</v>
      </c>
      <c r="E205" s="219"/>
      <c r="F205" s="35">
        <v>100</v>
      </c>
      <c r="G205" s="240"/>
      <c r="H205" s="241"/>
      <c r="I205" s="192"/>
      <c r="J205" s="717"/>
      <c r="K205" s="718"/>
      <c r="L205" s="718"/>
      <c r="M205" s="718"/>
      <c r="N205" s="718"/>
      <c r="O205" s="718"/>
      <c r="P205" s="719"/>
    </row>
    <row r="206" spans="1:16" ht="18" customHeight="1" x14ac:dyDescent="0.25">
      <c r="A206" s="581"/>
      <c r="B206" s="187" t="s">
        <v>71</v>
      </c>
      <c r="C206" s="229" t="s">
        <v>183</v>
      </c>
      <c r="D206" s="581"/>
      <c r="E206" s="425">
        <f>Evalueringsmatrix!F204</f>
        <v>0</v>
      </c>
      <c r="F206" s="39">
        <v>40</v>
      </c>
      <c r="G206" s="242"/>
      <c r="H206" s="243"/>
      <c r="I206" s="192"/>
      <c r="J206" s="717"/>
      <c r="K206" s="718"/>
      <c r="L206" s="718"/>
      <c r="M206" s="718"/>
      <c r="N206" s="718"/>
      <c r="O206" s="718"/>
      <c r="P206" s="719"/>
    </row>
    <row r="207" spans="1:16" ht="18" customHeight="1" x14ac:dyDescent="0.25">
      <c r="A207" s="582"/>
      <c r="B207" s="187" t="s">
        <v>85</v>
      </c>
      <c r="C207" s="229" t="s">
        <v>226</v>
      </c>
      <c r="D207" s="582"/>
      <c r="E207" s="425">
        <f>Evalueringsmatrix!F205</f>
        <v>0</v>
      </c>
      <c r="F207" s="39">
        <v>30</v>
      </c>
      <c r="G207" s="242"/>
      <c r="H207" s="243"/>
      <c r="I207" s="192"/>
      <c r="J207" s="717"/>
      <c r="K207" s="718"/>
      <c r="L207" s="718"/>
      <c r="M207" s="718"/>
      <c r="N207" s="718"/>
      <c r="O207" s="718"/>
      <c r="P207" s="719"/>
    </row>
    <row r="208" spans="1:16" ht="18" customHeight="1" x14ac:dyDescent="0.25">
      <c r="A208" s="582"/>
      <c r="B208" s="187" t="s">
        <v>86</v>
      </c>
      <c r="C208" s="232" t="s">
        <v>227</v>
      </c>
      <c r="D208" s="583"/>
      <c r="E208" s="427">
        <f>Evalueringsmatrix!F206</f>
        <v>0</v>
      </c>
      <c r="F208" s="266">
        <v>30</v>
      </c>
      <c r="G208" s="242"/>
      <c r="H208" s="243"/>
      <c r="I208" s="192"/>
      <c r="J208" s="717"/>
      <c r="K208" s="718"/>
      <c r="L208" s="718"/>
      <c r="M208" s="718"/>
      <c r="N208" s="718"/>
      <c r="O208" s="718"/>
      <c r="P208" s="719"/>
    </row>
    <row r="209" spans="1:16" ht="18" customHeight="1" x14ac:dyDescent="0.25">
      <c r="A209" s="198" t="s">
        <v>428</v>
      </c>
      <c r="B209" s="594" t="s">
        <v>228</v>
      </c>
      <c r="C209" s="594"/>
      <c r="D209" s="435">
        <f>Evalueringsmatrix!E207</f>
        <v>0</v>
      </c>
      <c r="E209" s="352"/>
      <c r="F209" s="34">
        <v>100</v>
      </c>
      <c r="G209" s="240"/>
      <c r="H209" s="241"/>
      <c r="I209" s="192"/>
      <c r="J209" s="717"/>
      <c r="K209" s="718"/>
      <c r="L209" s="718"/>
      <c r="M209" s="718"/>
      <c r="N209" s="718"/>
      <c r="O209" s="718"/>
      <c r="P209" s="719"/>
    </row>
    <row r="210" spans="1:16" ht="18" customHeight="1" x14ac:dyDescent="0.25">
      <c r="A210" s="581"/>
      <c r="B210" s="187" t="s">
        <v>71</v>
      </c>
      <c r="C210" s="229" t="s">
        <v>456</v>
      </c>
      <c r="D210" s="581"/>
      <c r="E210" s="438">
        <f>Evalueringsmatrix!F208</f>
        <v>0</v>
      </c>
      <c r="F210" s="39">
        <v>50</v>
      </c>
      <c r="G210" s="242"/>
      <c r="H210" s="243"/>
      <c r="I210" s="192"/>
      <c r="J210" s="717"/>
      <c r="K210" s="718"/>
      <c r="L210" s="718"/>
      <c r="M210" s="718"/>
      <c r="N210" s="718"/>
      <c r="O210" s="718"/>
      <c r="P210" s="719"/>
    </row>
    <row r="211" spans="1:16" ht="18" customHeight="1" x14ac:dyDescent="0.25">
      <c r="A211" s="582"/>
      <c r="B211" s="187" t="s">
        <v>72</v>
      </c>
      <c r="C211" s="229" t="s">
        <v>455</v>
      </c>
      <c r="D211" s="583"/>
      <c r="E211" s="438">
        <f>Evalueringsmatrix!F209</f>
        <v>0</v>
      </c>
      <c r="F211" s="39">
        <v>70</v>
      </c>
      <c r="G211" s="242"/>
      <c r="H211" s="243"/>
      <c r="I211" s="257"/>
      <c r="J211" s="717"/>
      <c r="K211" s="718"/>
      <c r="L211" s="718"/>
      <c r="M211" s="718"/>
      <c r="N211" s="718"/>
      <c r="O211" s="718"/>
      <c r="P211" s="719"/>
    </row>
    <row r="212" spans="1:16" ht="18" customHeight="1" thickBot="1" x14ac:dyDescent="0.3">
      <c r="A212" s="194" t="s">
        <v>454</v>
      </c>
      <c r="B212" s="698" t="s">
        <v>429</v>
      </c>
      <c r="C212" s="699"/>
      <c r="D212" s="434">
        <f>Evalueringsmatrix!E210</f>
        <v>0</v>
      </c>
      <c r="E212" s="38"/>
      <c r="F212" s="33">
        <v>100</v>
      </c>
      <c r="G212" s="242"/>
      <c r="H212" s="243"/>
      <c r="J212" s="748"/>
      <c r="K212" s="749"/>
      <c r="L212" s="749"/>
      <c r="M212" s="749"/>
      <c r="N212" s="749"/>
      <c r="O212" s="749"/>
      <c r="P212" s="750"/>
    </row>
    <row r="213" spans="1:16" ht="18" customHeight="1" thickBot="1" x14ac:dyDescent="0.3">
      <c r="A213" s="25" t="s">
        <v>334</v>
      </c>
      <c r="B213" s="144"/>
      <c r="C213" s="143"/>
      <c r="D213" s="143"/>
      <c r="E213" s="143"/>
      <c r="F213" s="143"/>
      <c r="G213" s="143"/>
      <c r="H213" s="143"/>
      <c r="J213" s="751"/>
      <c r="K213" s="751"/>
      <c r="L213" s="751"/>
      <c r="M213" s="751"/>
      <c r="N213" s="751"/>
      <c r="O213" s="751"/>
      <c r="P213" s="751"/>
    </row>
    <row r="214" spans="1:16" ht="18" customHeight="1" x14ac:dyDescent="0.25">
      <c r="A214" s="210" t="s">
        <v>58</v>
      </c>
      <c r="B214" s="720" t="s">
        <v>229</v>
      </c>
      <c r="C214" s="721"/>
      <c r="D214" s="435">
        <f>Evalueringsmatrix!E212</f>
        <v>0</v>
      </c>
      <c r="E214" s="211"/>
      <c r="F214" s="212">
        <v>100</v>
      </c>
      <c r="G214" s="240"/>
      <c r="H214" s="241"/>
      <c r="J214" s="752"/>
      <c r="K214" s="753"/>
      <c r="L214" s="753"/>
      <c r="M214" s="753"/>
      <c r="N214" s="753"/>
      <c r="O214" s="753"/>
      <c r="P214" s="754"/>
    </row>
    <row r="215" spans="1:16" ht="18" customHeight="1" x14ac:dyDescent="0.25">
      <c r="A215" s="722"/>
      <c r="B215" s="213" t="s">
        <v>71</v>
      </c>
      <c r="C215" s="226" t="s">
        <v>434</v>
      </c>
      <c r="D215" s="716"/>
      <c r="E215" s="432">
        <f>Evalueringsmatrix!F213</f>
        <v>0</v>
      </c>
      <c r="F215" s="214">
        <v>15</v>
      </c>
      <c r="G215" s="242"/>
      <c r="H215" s="243"/>
      <c r="J215" s="745"/>
      <c r="K215" s="746"/>
      <c r="L215" s="746"/>
      <c r="M215" s="746"/>
      <c r="N215" s="746"/>
      <c r="O215" s="746"/>
      <c r="P215" s="747"/>
    </row>
    <row r="216" spans="1:16" ht="18" customHeight="1" x14ac:dyDescent="0.25">
      <c r="A216" s="722"/>
      <c r="B216" s="213" t="s">
        <v>72</v>
      </c>
      <c r="C216" s="226" t="s">
        <v>230</v>
      </c>
      <c r="D216" s="716"/>
      <c r="E216" s="432">
        <f>Evalueringsmatrix!F214</f>
        <v>0</v>
      </c>
      <c r="F216" s="214">
        <v>20</v>
      </c>
      <c r="G216" s="242"/>
      <c r="H216" s="243"/>
      <c r="J216" s="745"/>
      <c r="K216" s="746"/>
      <c r="L216" s="746"/>
      <c r="M216" s="746"/>
      <c r="N216" s="746"/>
      <c r="O216" s="746"/>
      <c r="P216" s="747"/>
    </row>
    <row r="217" spans="1:16" ht="18" customHeight="1" x14ac:dyDescent="0.25">
      <c r="A217" s="722"/>
      <c r="B217" s="213" t="s">
        <v>99</v>
      </c>
      <c r="C217" s="226" t="s">
        <v>231</v>
      </c>
      <c r="D217" s="716"/>
      <c r="E217" s="432">
        <f>Evalueringsmatrix!F215</f>
        <v>0</v>
      </c>
      <c r="F217" s="214">
        <v>5</v>
      </c>
      <c r="G217" s="242"/>
      <c r="H217" s="243"/>
      <c r="J217" s="745"/>
      <c r="K217" s="746"/>
      <c r="L217" s="746"/>
      <c r="M217" s="746"/>
      <c r="N217" s="746"/>
      <c r="O217" s="746"/>
      <c r="P217" s="747"/>
    </row>
    <row r="218" spans="1:16" ht="18" customHeight="1" x14ac:dyDescent="0.25">
      <c r="A218" s="722"/>
      <c r="B218" s="213" t="s">
        <v>100</v>
      </c>
      <c r="C218" s="226" t="s">
        <v>232</v>
      </c>
      <c r="D218" s="716"/>
      <c r="E218" s="432">
        <f>Evalueringsmatrix!F216</f>
        <v>0</v>
      </c>
      <c r="F218" s="214">
        <v>5</v>
      </c>
      <c r="G218" s="242"/>
      <c r="H218" s="243"/>
      <c r="J218" s="745"/>
      <c r="K218" s="746"/>
      <c r="L218" s="746"/>
      <c r="M218" s="746"/>
      <c r="N218" s="746"/>
      <c r="O218" s="746"/>
      <c r="P218" s="747"/>
    </row>
    <row r="219" spans="1:16" ht="18" customHeight="1" x14ac:dyDescent="0.25">
      <c r="A219" s="722"/>
      <c r="B219" s="213" t="s">
        <v>181</v>
      </c>
      <c r="C219" s="226" t="s">
        <v>233</v>
      </c>
      <c r="D219" s="716"/>
      <c r="E219" s="432">
        <f>Evalueringsmatrix!F217</f>
        <v>0</v>
      </c>
      <c r="F219" s="214">
        <v>5</v>
      </c>
      <c r="G219" s="242"/>
      <c r="H219" s="243"/>
      <c r="J219" s="745"/>
      <c r="K219" s="746"/>
      <c r="L219" s="746"/>
      <c r="M219" s="746"/>
      <c r="N219" s="746"/>
      <c r="O219" s="746"/>
      <c r="P219" s="747"/>
    </row>
    <row r="220" spans="1:16" ht="18" customHeight="1" x14ac:dyDescent="0.25">
      <c r="A220" s="722"/>
      <c r="B220" s="213" t="s">
        <v>74</v>
      </c>
      <c r="C220" s="226" t="s">
        <v>234</v>
      </c>
      <c r="D220" s="716"/>
      <c r="E220" s="432">
        <f>Evalueringsmatrix!F218</f>
        <v>0</v>
      </c>
      <c r="F220" s="214">
        <v>20</v>
      </c>
      <c r="G220" s="242"/>
      <c r="H220" s="243"/>
      <c r="J220" s="745"/>
      <c r="K220" s="746"/>
      <c r="L220" s="746"/>
      <c r="M220" s="746"/>
      <c r="N220" s="746"/>
      <c r="O220" s="746"/>
      <c r="P220" s="747"/>
    </row>
    <row r="221" spans="1:16" ht="18" customHeight="1" x14ac:dyDescent="0.25">
      <c r="A221" s="722"/>
      <c r="B221" s="213" t="s">
        <v>75</v>
      </c>
      <c r="C221" s="226" t="s">
        <v>235</v>
      </c>
      <c r="D221" s="716"/>
      <c r="E221" s="432">
        <f>Evalueringsmatrix!F219</f>
        <v>0</v>
      </c>
      <c r="F221" s="214">
        <v>15</v>
      </c>
      <c r="G221" s="242"/>
      <c r="H221" s="243"/>
      <c r="J221" s="745"/>
      <c r="K221" s="746"/>
      <c r="L221" s="746"/>
      <c r="M221" s="746"/>
      <c r="N221" s="746"/>
      <c r="O221" s="746"/>
      <c r="P221" s="747"/>
    </row>
    <row r="222" spans="1:16" ht="18" customHeight="1" x14ac:dyDescent="0.25">
      <c r="A222" s="722"/>
      <c r="B222" s="213" t="s">
        <v>76</v>
      </c>
      <c r="C222" s="226" t="s">
        <v>435</v>
      </c>
      <c r="D222" s="716"/>
      <c r="E222" s="432">
        <f>Evalueringsmatrix!F220</f>
        <v>0</v>
      </c>
      <c r="F222" s="214">
        <v>5</v>
      </c>
      <c r="G222" s="242"/>
      <c r="H222" s="243"/>
      <c r="J222" s="745"/>
      <c r="K222" s="746"/>
      <c r="L222" s="746"/>
      <c r="M222" s="746"/>
      <c r="N222" s="746"/>
      <c r="O222" s="746"/>
      <c r="P222" s="747"/>
    </row>
    <row r="223" spans="1:16" ht="18" customHeight="1" x14ac:dyDescent="0.25">
      <c r="A223" s="722"/>
      <c r="B223" s="213" t="s">
        <v>77</v>
      </c>
      <c r="C223" s="226" t="s">
        <v>59</v>
      </c>
      <c r="D223" s="716"/>
      <c r="E223" s="432">
        <f>Evalueringsmatrix!F221</f>
        <v>0</v>
      </c>
      <c r="F223" s="214">
        <v>10</v>
      </c>
      <c r="G223" s="242"/>
      <c r="H223" s="243"/>
      <c r="J223" s="745"/>
      <c r="K223" s="746"/>
      <c r="L223" s="746"/>
      <c r="M223" s="746"/>
      <c r="N223" s="746"/>
      <c r="O223" s="746"/>
      <c r="P223" s="747"/>
    </row>
    <row r="224" spans="1:16" ht="18" customHeight="1" x14ac:dyDescent="0.25">
      <c r="A224" s="268" t="s">
        <v>60</v>
      </c>
      <c r="B224" s="741" t="s">
        <v>236</v>
      </c>
      <c r="C224" s="742"/>
      <c r="D224" s="435">
        <f>Evalueringsmatrix!E222</f>
        <v>0</v>
      </c>
      <c r="E224" s="269"/>
      <c r="F224" s="270">
        <v>100</v>
      </c>
      <c r="G224" s="240"/>
      <c r="H224" s="241"/>
      <c r="J224" s="745"/>
      <c r="K224" s="746"/>
      <c r="L224" s="746"/>
      <c r="M224" s="746"/>
      <c r="N224" s="746"/>
      <c r="O224" s="746"/>
      <c r="P224" s="747"/>
    </row>
    <row r="225" spans="1:16" ht="18" customHeight="1" x14ac:dyDescent="0.25">
      <c r="A225" s="716"/>
      <c r="B225" s="213" t="s">
        <v>71</v>
      </c>
      <c r="C225" s="226" t="s">
        <v>237</v>
      </c>
      <c r="D225" s="716"/>
      <c r="E225" s="432">
        <f>Evalueringsmatrix!F223</f>
        <v>0</v>
      </c>
      <c r="F225" s="214">
        <v>50</v>
      </c>
      <c r="G225" s="242"/>
      <c r="H225" s="243"/>
      <c r="J225" s="745"/>
      <c r="K225" s="746"/>
      <c r="L225" s="746"/>
      <c r="M225" s="746"/>
      <c r="N225" s="746"/>
      <c r="O225" s="746"/>
      <c r="P225" s="747"/>
    </row>
    <row r="226" spans="1:16" ht="18" customHeight="1" x14ac:dyDescent="0.25">
      <c r="A226" s="716"/>
      <c r="B226" s="213" t="s">
        <v>72</v>
      </c>
      <c r="C226" s="226" t="s">
        <v>238</v>
      </c>
      <c r="D226" s="716"/>
      <c r="E226" s="432">
        <f>Evalueringsmatrix!F224</f>
        <v>0</v>
      </c>
      <c r="F226" s="214">
        <v>50</v>
      </c>
      <c r="G226" s="242"/>
      <c r="H226" s="243"/>
      <c r="J226" s="745"/>
      <c r="K226" s="746"/>
      <c r="L226" s="746"/>
      <c r="M226" s="746"/>
      <c r="N226" s="746"/>
      <c r="O226" s="746"/>
      <c r="P226" s="747"/>
    </row>
    <row r="227" spans="1:16" ht="18" customHeight="1" x14ac:dyDescent="0.25">
      <c r="A227" s="268" t="s">
        <v>61</v>
      </c>
      <c r="B227" s="741" t="s">
        <v>239</v>
      </c>
      <c r="C227" s="742"/>
      <c r="D227" s="435">
        <f>IF(SUM(E228:E232)&lt;Z227,0,IF(SUM(E228:E232)&gt;100,100,SUM(E228:E232)))</f>
        <v>0</v>
      </c>
      <c r="E227" s="269"/>
      <c r="F227" s="270">
        <v>100</v>
      </c>
      <c r="G227" s="240"/>
      <c r="H227" s="241"/>
      <c r="J227" s="745"/>
      <c r="K227" s="746"/>
      <c r="L227" s="746"/>
      <c r="M227" s="746"/>
      <c r="N227" s="746"/>
      <c r="O227" s="746"/>
      <c r="P227" s="747"/>
    </row>
    <row r="228" spans="1:16" ht="26.25" x14ac:dyDescent="0.25">
      <c r="A228" s="716"/>
      <c r="B228" s="213" t="s">
        <v>71</v>
      </c>
      <c r="C228" s="226" t="s">
        <v>240</v>
      </c>
      <c r="D228" s="716"/>
      <c r="E228" s="432">
        <f>Evalueringsmatrix!F226</f>
        <v>0</v>
      </c>
      <c r="F228" s="214">
        <v>20</v>
      </c>
      <c r="G228" s="242"/>
      <c r="H228" s="243"/>
      <c r="J228" s="745"/>
      <c r="K228" s="746"/>
      <c r="L228" s="746"/>
      <c r="M228" s="746"/>
      <c r="N228" s="746"/>
      <c r="O228" s="746"/>
      <c r="P228" s="747"/>
    </row>
    <row r="229" spans="1:16" ht="18" customHeight="1" x14ac:dyDescent="0.25">
      <c r="A229" s="716"/>
      <c r="B229" s="213" t="s">
        <v>72</v>
      </c>
      <c r="C229" s="226" t="s">
        <v>241</v>
      </c>
      <c r="D229" s="716"/>
      <c r="E229" s="432">
        <f>Evalueringsmatrix!F227</f>
        <v>0</v>
      </c>
      <c r="F229" s="214">
        <v>20</v>
      </c>
      <c r="G229" s="242"/>
      <c r="H229" s="243"/>
      <c r="J229" s="745"/>
      <c r="K229" s="746"/>
      <c r="L229" s="746"/>
      <c r="M229" s="746"/>
      <c r="N229" s="746"/>
      <c r="O229" s="746"/>
      <c r="P229" s="747"/>
    </row>
    <row r="230" spans="1:16" ht="18" customHeight="1" x14ac:dyDescent="0.25">
      <c r="A230" s="716"/>
      <c r="B230" s="213" t="s">
        <v>73</v>
      </c>
      <c r="C230" s="226" t="s">
        <v>242</v>
      </c>
      <c r="D230" s="716"/>
      <c r="E230" s="432">
        <f>Evalueringsmatrix!F228</f>
        <v>0</v>
      </c>
      <c r="F230" s="214">
        <v>20</v>
      </c>
      <c r="G230" s="242"/>
      <c r="H230" s="243"/>
      <c r="J230" s="745"/>
      <c r="K230" s="746"/>
      <c r="L230" s="746"/>
      <c r="M230" s="746"/>
      <c r="N230" s="746"/>
      <c r="O230" s="746"/>
      <c r="P230" s="747"/>
    </row>
    <row r="231" spans="1:16" ht="18" customHeight="1" x14ac:dyDescent="0.25">
      <c r="A231" s="716"/>
      <c r="B231" s="213" t="s">
        <v>75</v>
      </c>
      <c r="C231" s="256" t="s">
        <v>243</v>
      </c>
      <c r="D231" s="716"/>
      <c r="E231" s="432">
        <f>Evalueringsmatrix!F229</f>
        <v>0</v>
      </c>
      <c r="F231" s="214">
        <v>20</v>
      </c>
      <c r="G231" s="242"/>
      <c r="H231" s="243"/>
      <c r="J231" s="745"/>
      <c r="K231" s="746"/>
      <c r="L231" s="746"/>
      <c r="M231" s="746"/>
      <c r="N231" s="746"/>
      <c r="O231" s="746"/>
      <c r="P231" s="747"/>
    </row>
    <row r="232" spans="1:16" ht="18" customHeight="1" x14ac:dyDescent="0.25">
      <c r="A232" s="716"/>
      <c r="B232" s="213" t="s">
        <v>76</v>
      </c>
      <c r="C232" s="226" t="s">
        <v>333</v>
      </c>
      <c r="D232" s="716"/>
      <c r="E232" s="432">
        <f>Evalueringsmatrix!F230</f>
        <v>0</v>
      </c>
      <c r="F232" s="214">
        <v>20</v>
      </c>
      <c r="G232" s="242"/>
      <c r="H232" s="243"/>
      <c r="J232" s="745"/>
      <c r="K232" s="746"/>
      <c r="L232" s="746"/>
      <c r="M232" s="746"/>
      <c r="N232" s="746"/>
      <c r="O232" s="746"/>
      <c r="P232" s="747"/>
    </row>
    <row r="233" spans="1:16" ht="18" customHeight="1" x14ac:dyDescent="0.25">
      <c r="A233" s="268" t="s">
        <v>62</v>
      </c>
      <c r="B233" s="741" t="s">
        <v>244</v>
      </c>
      <c r="C233" s="742"/>
      <c r="D233" s="435">
        <f>Evalueringsmatrix!E231</f>
        <v>0</v>
      </c>
      <c r="E233" s="269"/>
      <c r="F233" s="271">
        <v>100</v>
      </c>
      <c r="G233" s="240"/>
      <c r="H233" s="241"/>
      <c r="J233" s="745"/>
      <c r="K233" s="746"/>
      <c r="L233" s="746"/>
      <c r="M233" s="746"/>
      <c r="N233" s="746"/>
      <c r="O233" s="746"/>
      <c r="P233" s="747"/>
    </row>
    <row r="234" spans="1:16" ht="18" customHeight="1" x14ac:dyDescent="0.25">
      <c r="A234" s="716"/>
      <c r="B234" s="213" t="s">
        <v>71</v>
      </c>
      <c r="C234" s="227" t="s">
        <v>245</v>
      </c>
      <c r="D234" s="716"/>
      <c r="E234" s="432">
        <f>Evalueringsmatrix!F232</f>
        <v>0</v>
      </c>
      <c r="F234" s="215">
        <v>30</v>
      </c>
      <c r="G234" s="242"/>
      <c r="H234" s="243"/>
      <c r="J234" s="745"/>
      <c r="K234" s="746"/>
      <c r="L234" s="746"/>
      <c r="M234" s="746"/>
      <c r="N234" s="746"/>
      <c r="O234" s="746"/>
      <c r="P234" s="747"/>
    </row>
    <row r="235" spans="1:16" ht="18" customHeight="1" x14ac:dyDescent="0.25">
      <c r="A235" s="716"/>
      <c r="B235" s="213" t="s">
        <v>72</v>
      </c>
      <c r="C235" s="227" t="s">
        <v>246</v>
      </c>
      <c r="D235" s="716"/>
      <c r="E235" s="432">
        <f>Evalueringsmatrix!F233</f>
        <v>0</v>
      </c>
      <c r="F235" s="215">
        <v>90</v>
      </c>
      <c r="G235" s="242"/>
      <c r="H235" s="243"/>
      <c r="J235" s="745"/>
      <c r="K235" s="746"/>
      <c r="L235" s="746"/>
      <c r="M235" s="746"/>
      <c r="N235" s="746"/>
      <c r="O235" s="746"/>
      <c r="P235" s="747"/>
    </row>
    <row r="236" spans="1:16" ht="18" customHeight="1" thickBot="1" x14ac:dyDescent="0.3">
      <c r="A236" s="732"/>
      <c r="B236" s="216" t="s">
        <v>73</v>
      </c>
      <c r="C236" s="228" t="s">
        <v>247</v>
      </c>
      <c r="D236" s="732"/>
      <c r="E236" s="433">
        <f>Evalueringsmatrix!F234</f>
        <v>0</v>
      </c>
      <c r="F236" s="217">
        <v>20</v>
      </c>
      <c r="G236" s="258"/>
      <c r="H236" s="259"/>
      <c r="J236" s="748"/>
      <c r="K236" s="749"/>
      <c r="L236" s="749"/>
      <c r="M236" s="749"/>
      <c r="N236" s="749"/>
      <c r="O236" s="749"/>
      <c r="P236" s="750"/>
    </row>
    <row r="240" spans="1:16" ht="15" customHeight="1" x14ac:dyDescent="0.3">
      <c r="B240" s="728" t="s">
        <v>268</v>
      </c>
      <c r="C240" s="728"/>
      <c r="D240" s="246"/>
      <c r="E240" s="246"/>
      <c r="F240" s="246"/>
      <c r="G240" s="246"/>
      <c r="H240" s="246"/>
      <c r="I240" s="246"/>
    </row>
    <row r="241" spans="2:17" ht="56.25" customHeight="1" x14ac:dyDescent="0.25">
      <c r="B241" s="360" t="s">
        <v>270</v>
      </c>
      <c r="C241" s="360"/>
      <c r="D241" s="360"/>
      <c r="E241" s="360"/>
      <c r="F241" s="360"/>
      <c r="G241" s="360"/>
      <c r="H241" s="360"/>
      <c r="I241" s="360"/>
      <c r="J241" s="360"/>
      <c r="K241" s="360"/>
      <c r="L241" s="360"/>
      <c r="M241" s="360"/>
      <c r="N241" s="360"/>
      <c r="O241" s="360"/>
      <c r="P241" s="261"/>
      <c r="Q241" s="261"/>
    </row>
    <row r="242" spans="2:17" ht="15" customHeight="1" x14ac:dyDescent="0.3">
      <c r="B242" s="246"/>
      <c r="C242" s="246"/>
      <c r="D242" s="246"/>
      <c r="E242" s="246"/>
      <c r="F242" s="246"/>
      <c r="G242" s="246"/>
      <c r="H242" s="246"/>
      <c r="I242" s="246"/>
    </row>
    <row r="243" spans="2:17" ht="15" customHeight="1" x14ac:dyDescent="0.3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</row>
    <row r="244" spans="2:17" ht="15" customHeight="1" x14ac:dyDescent="0.3">
      <c r="B244" s="246" t="s">
        <v>271</v>
      </c>
      <c r="C244" s="246"/>
      <c r="D244" s="246"/>
      <c r="E244" s="246"/>
      <c r="F244" s="246"/>
      <c r="G244" s="246"/>
      <c r="H244" s="246"/>
      <c r="I244" s="246"/>
    </row>
    <row r="245" spans="2:17" ht="15" customHeight="1" x14ac:dyDescent="0.3">
      <c r="B245" s="246"/>
      <c r="C245" s="246"/>
      <c r="D245" s="246"/>
      <c r="E245" s="246"/>
      <c r="F245" s="246"/>
      <c r="G245" s="246"/>
      <c r="H245" s="246"/>
      <c r="I245" s="246"/>
    </row>
    <row r="246" spans="2:17" ht="15" customHeight="1" x14ac:dyDescent="0.3">
      <c r="H246" s="246"/>
      <c r="I246" s="246"/>
    </row>
    <row r="247" spans="2:17" ht="15" customHeight="1" x14ac:dyDescent="0.3">
      <c r="H247" s="246"/>
      <c r="I247" s="246"/>
    </row>
    <row r="248" spans="2:17" ht="15" customHeight="1" x14ac:dyDescent="0.3">
      <c r="B248" s="247"/>
      <c r="C248" s="247"/>
      <c r="D248" s="247"/>
      <c r="E248" s="247"/>
      <c r="F248" s="247"/>
      <c r="G248" s="247"/>
      <c r="H248" s="247"/>
      <c r="I248" s="247"/>
      <c r="J248" s="247"/>
      <c r="K248" s="247"/>
      <c r="L248" s="247"/>
      <c r="M248" s="247"/>
      <c r="N248" s="247"/>
      <c r="O248" s="247"/>
    </row>
    <row r="249" spans="2:17" ht="15" customHeight="1" x14ac:dyDescent="0.3">
      <c r="B249" s="246" t="s">
        <v>272</v>
      </c>
      <c r="C249" s="246"/>
      <c r="D249" s="246"/>
      <c r="E249" s="246"/>
      <c r="F249" s="246"/>
      <c r="G249" s="246"/>
    </row>
  </sheetData>
  <sheetProtection formatRows="0" insertColumns="0"/>
  <mergeCells count="356">
    <mergeCell ref="D75:D84"/>
    <mergeCell ref="E73:E74"/>
    <mergeCell ref="D225:D226"/>
    <mergeCell ref="D228:D232"/>
    <mergeCell ref="D234:D236"/>
    <mergeCell ref="J215:P215"/>
    <mergeCell ref="J88:P88"/>
    <mergeCell ref="J98:P98"/>
    <mergeCell ref="J99:P99"/>
    <mergeCell ref="J100:P100"/>
    <mergeCell ref="J104:P104"/>
    <mergeCell ref="J105:P105"/>
    <mergeCell ref="J106:P106"/>
    <mergeCell ref="J123:P123"/>
    <mergeCell ref="J124:P124"/>
    <mergeCell ref="J172:P172"/>
    <mergeCell ref="J171:P171"/>
    <mergeCell ref="J103:P103"/>
    <mergeCell ref="J177:P177"/>
    <mergeCell ref="J180:P180"/>
    <mergeCell ref="J181:P181"/>
    <mergeCell ref="J220:P220"/>
    <mergeCell ref="J234:P234"/>
    <mergeCell ref="J235:P235"/>
    <mergeCell ref="J236:P236"/>
    <mergeCell ref="J225:P225"/>
    <mergeCell ref="J226:P226"/>
    <mergeCell ref="J227:P227"/>
    <mergeCell ref="J228:P228"/>
    <mergeCell ref="J229:P229"/>
    <mergeCell ref="J230:P230"/>
    <mergeCell ref="J231:P231"/>
    <mergeCell ref="J232:P232"/>
    <mergeCell ref="J233:P233"/>
    <mergeCell ref="J214:P214"/>
    <mergeCell ref="J33:P33"/>
    <mergeCell ref="J77:P77"/>
    <mergeCell ref="J78:P78"/>
    <mergeCell ref="J79:P79"/>
    <mergeCell ref="J80:P80"/>
    <mergeCell ref="J69:P69"/>
    <mergeCell ref="J70:P70"/>
    <mergeCell ref="J71:P71"/>
    <mergeCell ref="J72:P72"/>
    <mergeCell ref="J73:P73"/>
    <mergeCell ref="J74:P74"/>
    <mergeCell ref="J81:P81"/>
    <mergeCell ref="J82:P82"/>
    <mergeCell ref="J83:P83"/>
    <mergeCell ref="J84:P84"/>
    <mergeCell ref="J186:P186"/>
    <mergeCell ref="J85:P85"/>
    <mergeCell ref="J86:P86"/>
    <mergeCell ref="J182:P182"/>
    <mergeCell ref="J178:P178"/>
    <mergeCell ref="J179:P179"/>
    <mergeCell ref="J53:P53"/>
    <mergeCell ref="J44:P44"/>
    <mergeCell ref="B224:C224"/>
    <mergeCell ref="B227:C227"/>
    <mergeCell ref="B233:C233"/>
    <mergeCell ref="D66:D72"/>
    <mergeCell ref="D104:D106"/>
    <mergeCell ref="B171:C171"/>
    <mergeCell ref="J216:P216"/>
    <mergeCell ref="J217:P217"/>
    <mergeCell ref="J218:P218"/>
    <mergeCell ref="J219:P219"/>
    <mergeCell ref="J221:P221"/>
    <mergeCell ref="J222:P222"/>
    <mergeCell ref="J223:P223"/>
    <mergeCell ref="J224:P224"/>
    <mergeCell ref="J66:P66"/>
    <mergeCell ref="J67:P67"/>
    <mergeCell ref="J68:P68"/>
    <mergeCell ref="J75:P75"/>
    <mergeCell ref="J76:P76"/>
    <mergeCell ref="J209:P209"/>
    <mergeCell ref="J210:P210"/>
    <mergeCell ref="J211:P211"/>
    <mergeCell ref="J212:P212"/>
    <mergeCell ref="J213:P213"/>
    <mergeCell ref="B205:C205"/>
    <mergeCell ref="B212:C212"/>
    <mergeCell ref="B73:C73"/>
    <mergeCell ref="B103:C103"/>
    <mergeCell ref="B107:C107"/>
    <mergeCell ref="B123:C123"/>
    <mergeCell ref="B74:C74"/>
    <mergeCell ref="B85:C85"/>
    <mergeCell ref="B92:C92"/>
    <mergeCell ref="B101:C101"/>
    <mergeCell ref="B154:C154"/>
    <mergeCell ref="B159:C159"/>
    <mergeCell ref="B114:C114"/>
    <mergeCell ref="B139:C139"/>
    <mergeCell ref="B145:C145"/>
    <mergeCell ref="A155:A158"/>
    <mergeCell ref="A160:A170"/>
    <mergeCell ref="A66:A72"/>
    <mergeCell ref="A46:A48"/>
    <mergeCell ref="A50:A54"/>
    <mergeCell ref="A57:A59"/>
    <mergeCell ref="A61:A63"/>
    <mergeCell ref="A75:A84"/>
    <mergeCell ref="A86:A91"/>
    <mergeCell ref="A93:A100"/>
    <mergeCell ref="A136:A138"/>
    <mergeCell ref="A140:A144"/>
    <mergeCell ref="A146:A153"/>
    <mergeCell ref="M4:N4"/>
    <mergeCell ref="F2:G2"/>
    <mergeCell ref="F3:G3"/>
    <mergeCell ref="F4:G4"/>
    <mergeCell ref="A13:A14"/>
    <mergeCell ref="A104:A106"/>
    <mergeCell ref="A108:A113"/>
    <mergeCell ref="A115:A122"/>
    <mergeCell ref="A124:A127"/>
    <mergeCell ref="J35:P35"/>
    <mergeCell ref="J36:P36"/>
    <mergeCell ref="J38:P38"/>
    <mergeCell ref="J39:P39"/>
    <mergeCell ref="J40:P40"/>
    <mergeCell ref="J41:P41"/>
    <mergeCell ref="J42:P42"/>
    <mergeCell ref="J56:P56"/>
    <mergeCell ref="J57:P57"/>
    <mergeCell ref="J58:P58"/>
    <mergeCell ref="J59:P59"/>
    <mergeCell ref="J32:P32"/>
    <mergeCell ref="J23:P23"/>
    <mergeCell ref="J24:P24"/>
    <mergeCell ref="J25:P25"/>
    <mergeCell ref="B240:C240"/>
    <mergeCell ref="A6:B6"/>
    <mergeCell ref="C6:F6"/>
    <mergeCell ref="A8:Q8"/>
    <mergeCell ref="A234:A236"/>
    <mergeCell ref="A225:A226"/>
    <mergeCell ref="A228:A232"/>
    <mergeCell ref="A2:B2"/>
    <mergeCell ref="A3:B3"/>
    <mergeCell ref="A4:B4"/>
    <mergeCell ref="J13:P13"/>
    <mergeCell ref="J14:P14"/>
    <mergeCell ref="J15:P15"/>
    <mergeCell ref="J16:P16"/>
    <mergeCell ref="J10:P10"/>
    <mergeCell ref="J11:P11"/>
    <mergeCell ref="B12:C12"/>
    <mergeCell ref="J12:P12"/>
    <mergeCell ref="G10:G11"/>
    <mergeCell ref="H10:H11"/>
    <mergeCell ref="A10:A11"/>
    <mergeCell ref="B10:B11"/>
    <mergeCell ref="M2:N3"/>
    <mergeCell ref="J17:P17"/>
    <mergeCell ref="J18:P18"/>
    <mergeCell ref="B15:C15"/>
    <mergeCell ref="J19:P19"/>
    <mergeCell ref="J20:P20"/>
    <mergeCell ref="J21:P21"/>
    <mergeCell ref="J26:P26"/>
    <mergeCell ref="J27:P27"/>
    <mergeCell ref="C10:C11"/>
    <mergeCell ref="D10:F10"/>
    <mergeCell ref="J22:P22"/>
    <mergeCell ref="B60:C60"/>
    <mergeCell ref="B65:C65"/>
    <mergeCell ref="B49:C49"/>
    <mergeCell ref="B55:C55"/>
    <mergeCell ref="B56:C56"/>
    <mergeCell ref="B64:C64"/>
    <mergeCell ref="E64:E65"/>
    <mergeCell ref="B34:C34"/>
    <mergeCell ref="J34:P34"/>
    <mergeCell ref="J48:P48"/>
    <mergeCell ref="J43:P43"/>
    <mergeCell ref="J37:P37"/>
    <mergeCell ref="J55:P55"/>
    <mergeCell ref="J54:P54"/>
    <mergeCell ref="J49:P49"/>
    <mergeCell ref="J50:P50"/>
    <mergeCell ref="J51:P51"/>
    <mergeCell ref="J52:P52"/>
    <mergeCell ref="J45:P45"/>
    <mergeCell ref="J46:P46"/>
    <mergeCell ref="J47:P47"/>
    <mergeCell ref="J65:P65"/>
    <mergeCell ref="J60:P60"/>
    <mergeCell ref="J61:P61"/>
    <mergeCell ref="J62:P62"/>
    <mergeCell ref="J63:P63"/>
    <mergeCell ref="J64:P64"/>
    <mergeCell ref="J28:P28"/>
    <mergeCell ref="J29:P29"/>
    <mergeCell ref="J30:P30"/>
    <mergeCell ref="J31:P31"/>
    <mergeCell ref="J87:P87"/>
    <mergeCell ref="J89:P89"/>
    <mergeCell ref="J90:P90"/>
    <mergeCell ref="J91:P91"/>
    <mergeCell ref="J102:P102"/>
    <mergeCell ref="J92:P92"/>
    <mergeCell ref="J93:P93"/>
    <mergeCell ref="J94:P94"/>
    <mergeCell ref="J95:P95"/>
    <mergeCell ref="J96:P96"/>
    <mergeCell ref="J97:P97"/>
    <mergeCell ref="J101:P101"/>
    <mergeCell ref="J116:P116"/>
    <mergeCell ref="J114:P114"/>
    <mergeCell ref="J115:P115"/>
    <mergeCell ref="J117:P117"/>
    <mergeCell ref="J107:P107"/>
    <mergeCell ref="J108:P108"/>
    <mergeCell ref="J109:P109"/>
    <mergeCell ref="J110:P110"/>
    <mergeCell ref="J111:P111"/>
    <mergeCell ref="J112:P112"/>
    <mergeCell ref="J113:P113"/>
    <mergeCell ref="J118:P118"/>
    <mergeCell ref="J119:P119"/>
    <mergeCell ref="J120:P120"/>
    <mergeCell ref="J121:P121"/>
    <mergeCell ref="J134:P134"/>
    <mergeCell ref="J122:P122"/>
    <mergeCell ref="J125:P125"/>
    <mergeCell ref="J126:P126"/>
    <mergeCell ref="J127:P127"/>
    <mergeCell ref="J128:P128"/>
    <mergeCell ref="J153:P153"/>
    <mergeCell ref="J154:P154"/>
    <mergeCell ref="J155:P155"/>
    <mergeCell ref="J129:P129"/>
    <mergeCell ref="J131:P131"/>
    <mergeCell ref="J132:P132"/>
    <mergeCell ref="J133:P133"/>
    <mergeCell ref="B128:C128"/>
    <mergeCell ref="B135:C135"/>
    <mergeCell ref="J135:P135"/>
    <mergeCell ref="J174:P174"/>
    <mergeCell ref="J175:P175"/>
    <mergeCell ref="J176:P176"/>
    <mergeCell ref="J183:P183"/>
    <mergeCell ref="J184:P184"/>
    <mergeCell ref="J197:P197"/>
    <mergeCell ref="J136:P136"/>
    <mergeCell ref="J137:P137"/>
    <mergeCell ref="A129:A134"/>
    <mergeCell ref="J140:P140"/>
    <mergeCell ref="J144:P144"/>
    <mergeCell ref="J149:P149"/>
    <mergeCell ref="J138:P138"/>
    <mergeCell ref="J139:P139"/>
    <mergeCell ref="J145:P145"/>
    <mergeCell ref="J146:P146"/>
    <mergeCell ref="J147:P147"/>
    <mergeCell ref="J148:P148"/>
    <mergeCell ref="J141:P141"/>
    <mergeCell ref="J142:P142"/>
    <mergeCell ref="J143:P143"/>
    <mergeCell ref="J150:P150"/>
    <mergeCell ref="J151:P151"/>
    <mergeCell ref="J152:P152"/>
    <mergeCell ref="D202:D204"/>
    <mergeCell ref="J205:P205"/>
    <mergeCell ref="J199:P199"/>
    <mergeCell ref="J200:P200"/>
    <mergeCell ref="J201:P201"/>
    <mergeCell ref="J202:P202"/>
    <mergeCell ref="J203:P203"/>
    <mergeCell ref="J185:P185"/>
    <mergeCell ref="J187:P187"/>
    <mergeCell ref="J195:P195"/>
    <mergeCell ref="J196:P196"/>
    <mergeCell ref="J198:P198"/>
    <mergeCell ref="J170:P170"/>
    <mergeCell ref="J173:P173"/>
    <mergeCell ref="J157:P157"/>
    <mergeCell ref="J158:P158"/>
    <mergeCell ref="J159:P159"/>
    <mergeCell ref="J160:P160"/>
    <mergeCell ref="J161:P161"/>
    <mergeCell ref="J162:P162"/>
    <mergeCell ref="J163:P163"/>
    <mergeCell ref="J164:P164"/>
    <mergeCell ref="J165:P165"/>
    <mergeCell ref="J166:P166"/>
    <mergeCell ref="A16:A19"/>
    <mergeCell ref="B20:C20"/>
    <mergeCell ref="A21:A30"/>
    <mergeCell ref="B31:C31"/>
    <mergeCell ref="A32:A33"/>
    <mergeCell ref="A35:A36"/>
    <mergeCell ref="B37:C37"/>
    <mergeCell ref="A38:A44"/>
    <mergeCell ref="B45:C45"/>
    <mergeCell ref="A172:A177"/>
    <mergeCell ref="B178:C178"/>
    <mergeCell ref="A179:A185"/>
    <mergeCell ref="B186:C186"/>
    <mergeCell ref="A187:A192"/>
    <mergeCell ref="B193:C193"/>
    <mergeCell ref="A194:A200"/>
    <mergeCell ref="B201:C201"/>
    <mergeCell ref="A202:A204"/>
    <mergeCell ref="A206:A208"/>
    <mergeCell ref="B209:C209"/>
    <mergeCell ref="A210:A211"/>
    <mergeCell ref="B214:C214"/>
    <mergeCell ref="A215:A223"/>
    <mergeCell ref="D13:D14"/>
    <mergeCell ref="D16:D19"/>
    <mergeCell ref="D21:D30"/>
    <mergeCell ref="D32:D33"/>
    <mergeCell ref="D35:D36"/>
    <mergeCell ref="D38:D44"/>
    <mergeCell ref="D46:D48"/>
    <mergeCell ref="D50:D54"/>
    <mergeCell ref="D57:D59"/>
    <mergeCell ref="D61:D63"/>
    <mergeCell ref="D136:D138"/>
    <mergeCell ref="D140:D144"/>
    <mergeCell ref="D146:D153"/>
    <mergeCell ref="D155:D158"/>
    <mergeCell ref="D160:D170"/>
    <mergeCell ref="D172:D177"/>
    <mergeCell ref="D179:D185"/>
    <mergeCell ref="D187:D192"/>
    <mergeCell ref="D194:D200"/>
    <mergeCell ref="D206:D208"/>
    <mergeCell ref="D215:D223"/>
    <mergeCell ref="D210:D211"/>
    <mergeCell ref="J206:P206"/>
    <mergeCell ref="J207:P207"/>
    <mergeCell ref="J208:P208"/>
    <mergeCell ref="D86:D91"/>
    <mergeCell ref="D93:D100"/>
    <mergeCell ref="D108:D113"/>
    <mergeCell ref="D115:D122"/>
    <mergeCell ref="D124:D127"/>
    <mergeCell ref="D129:D134"/>
    <mergeCell ref="J204:P204"/>
    <mergeCell ref="J188:P188"/>
    <mergeCell ref="J189:P189"/>
    <mergeCell ref="J190:P190"/>
    <mergeCell ref="J191:P191"/>
    <mergeCell ref="J192:P192"/>
    <mergeCell ref="J167:P167"/>
    <mergeCell ref="J168:P168"/>
    <mergeCell ref="J156:P156"/>
    <mergeCell ref="J193:P193"/>
    <mergeCell ref="J194:P194"/>
    <mergeCell ref="J169:P169"/>
  </mergeCells>
  <conditionalFormatting sqref="E172">
    <cfRule type="cellIs" dxfId="0" priority="1" stopIfTrue="1" operator="lessThan">
      <formula>50</formula>
    </cfRule>
  </conditionalFormatting>
  <dataValidations count="3">
    <dataValidation type="decimal" allowBlank="1" showInputMessage="1" showErrorMessage="1" sqref="E50:E54 E57:E59 E61:E63 E187:E192 E225:E226 E140:E144 E228:E232 E234:E236 E75:E84 E155:E158 E160:E170 E146:E153 E173:E177 E66:E72 E108:E113 E206:E208 E215:E223 E210:E211 E16:E19 E32:E33 E38:E44 E21:E30 E93:E100 E179:E185 E35:E36 E136:E138 E129:E134 E124:E127 E115:E122 E104:E106 E46:E48 E86:E91 E194:E200 E202:E204 E13:E14">
      <formula1>0</formula1>
      <formula2>F13</formula2>
    </dataValidation>
    <dataValidation type="decimal" allowBlank="1" showInputMessage="1" showErrorMessage="1" sqref="E172 E102">
      <formula1>0</formula1>
      <formula2>50</formula2>
    </dataValidation>
    <dataValidation type="decimal" allowBlank="1" showInputMessage="1" showErrorMessage="1" sqref="D212">
      <formula1>0</formula1>
      <formula2>100</formula2>
    </dataValidation>
  </dataValidations>
  <pageMargins left="0.25" right="0.25" top="0.75" bottom="0.75" header="0.3" footer="0.3"/>
  <pageSetup paperSize="8" scale="77" fitToHeight="0" orientation="portrait" r:id="rId1"/>
  <rowBreaks count="2" manualBreakCount="2">
    <brk id="80" max="16" man="1"/>
    <brk id="145" max="16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766DBBD249341BF65D28C6997F239" ma:contentTypeVersion="0" ma:contentTypeDescription="Create a new document." ma:contentTypeScope="" ma:versionID="aa83b8221bbaecac80cc379b64a98de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3b557f7c35b82c73530dce8cf63d1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027639-0E66-4677-BE98-F6F4574B4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A27832-6CDF-41C1-A38E-E31DDDC069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4A912D-A5CC-465D-A54C-6FFFB742360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Dækblad</vt:lpstr>
      <vt:lpstr>Evalueringsmatrix</vt:lpstr>
      <vt:lpstr>ECO1.1 </vt:lpstr>
      <vt:lpstr>ENV1.1-ENV2.1</vt:lpstr>
      <vt:lpstr>Hensigtserklæring</vt:lpstr>
      <vt:lpstr>Dækblad!Udskriftsområde</vt:lpstr>
      <vt:lpstr>'ECO1.1 '!Udskriftsområde</vt:lpstr>
      <vt:lpstr>'ENV1.1-ENV2.1'!Udskriftsområde</vt:lpstr>
      <vt:lpstr>Evalueringsmatrix!Udskriftsområde</vt:lpstr>
      <vt:lpstr>Hensigtserklæring!Udskriftsområde</vt:lpstr>
      <vt:lpstr>Evalueringsmatrix!Udskriftstitler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z.gyetvai</dc:creator>
  <cp:lastModifiedBy>Christian Dalsdorf</cp:lastModifiedBy>
  <cp:lastPrinted>2020-11-10T08:46:15Z</cp:lastPrinted>
  <dcterms:created xsi:type="dcterms:W3CDTF">2010-01-18T12:46:58Z</dcterms:created>
  <dcterms:modified xsi:type="dcterms:W3CDTF">2020-11-10T08:46:30Z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0x010100D49766DBBD249341BF65D28C6997F239</vt:lpwstr>
  </property>
</Properties>
</file>